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ublic\Dropbox\OCA\2 Commissions\2021.27-Modular Lleida\B Básico-ejecutivo\A Documentación escrita\03 CTE\01 Fichas\"/>
    </mc:Choice>
  </mc:AlternateContent>
  <bookViews>
    <workbookView xWindow="360" yWindow="348" windowWidth="15480" windowHeight="11640" activeTab="1"/>
  </bookViews>
  <sheets>
    <sheet name="ecoeficiencia" sheetId="1" r:id="rId1"/>
    <sheet name="ecoeficienciapexe" sheetId="6" r:id="rId2"/>
    <sheet name="Criteris de demanda" sheetId="2" r:id="rId3"/>
    <sheet name="Comarques" sheetId="3" r:id="rId4"/>
    <sheet name="ContribEnergiaSolar" sheetId="4" r:id="rId5"/>
    <sheet name="Poblacions" sheetId="5" r:id="rId6"/>
  </sheets>
  <externalReferences>
    <externalReference r:id="rId7"/>
  </externalReferences>
  <definedNames>
    <definedName name="_Usu1">ecoeficiencia!$K$13</definedName>
    <definedName name="_Usu2">ecoeficiencia!$K$14</definedName>
    <definedName name="_Usu3">ecoeficiencia!$T$13</definedName>
    <definedName name="_Usu4">ecoeficiencia!$T$14</definedName>
    <definedName name="AppVers">ecoeficiencia!$Q$1</definedName>
    <definedName name="_xlnm.Print_Area" localSheetId="0">ecoeficiencia!$A$1:$V$171</definedName>
    <definedName name="_xlnm.Print_Area" localSheetId="1">ecoeficienciapexe!$A$1:$V$171</definedName>
    <definedName name="CBAfegeixSec">ecoeficiencia!$E$210</definedName>
    <definedName name="CBLeeAut">ecoeficiencia!$E$208</definedName>
    <definedName name="CBNumeroDocument">ecoeficiencia!$E$202</definedName>
    <definedName name="CBRefreshAut">ecoeficiencia!$E$206</definedName>
    <definedName name="CBVersioDocument">ecoeficiencia!$E$204</definedName>
    <definedName name="CeldasCodificar">ecoeficiencia!$C$199</definedName>
    <definedName name="CeldasCodificarSec">ecoeficiencia!$C$201</definedName>
    <definedName name="CodiBarrasVerif">ecoeficiencia!$L$165</definedName>
    <definedName name="Comarca">ecoeficiencia!$AA$18</definedName>
    <definedName name="DadesEdif">ecoeficiencia!$F$7</definedName>
    <definedName name="DemandaAcs">ecoeficiencia!$O$40</definedName>
    <definedName name="DemandaAcsUsus">ecoeficiencia!$AA$22:$AD$22</definedName>
    <definedName name="DesactivaCalcAcs">ecoeficiencia!$T$56</definedName>
    <definedName name="Err_Comarca">ecoeficiencia!$AI$13</definedName>
    <definedName name="Err_Pob">ecoeficiencia!$AI$14</definedName>
    <definedName name="Err_TipoEdif">ecoeficiencia!$AI$12</definedName>
    <definedName name="Err_Usos">ecoeficiencia!$AI$15</definedName>
    <definedName name="ErrorsTotals">ecoeficiencia!$AI$20</definedName>
    <definedName name="EstanMacrosActivadas">ecoeficiencia!$AA$166</definedName>
    <definedName name="EstaOcxRegistrada">ecoeficiencia!$AB$166</definedName>
    <definedName name="FechaActFormula">ecoeficiencia!$AA$167</definedName>
    <definedName name="FechaActMacro">ecoeficiencia!$AB$167</definedName>
    <definedName name="LstComarques">Comarques!$B$3:$B$43</definedName>
    <definedName name="LstComarquesClasCli">Comarques!$B$3:$C$43</definedName>
    <definedName name="LstCriterisDemanda">'Criteris de demanda'!$B$3:$D$16</definedName>
    <definedName name="LstEnergiaClasCliCol">ContribEnergiaSolar!$I$5:$J$7</definedName>
    <definedName name="LstEnergiaSolar">ContribEnergiaSolar!$B$6:$F$13</definedName>
    <definedName name="LstPoblacions">Poblacions!$B$3:$E$948</definedName>
    <definedName name="LstPobs_1">Poblacions!$B$3:$E$25</definedName>
    <definedName name="LstPobs_10">Poblacions!$B$253:$E$288</definedName>
    <definedName name="LstPobs_11">Poblacions!$B$289:$E$318</definedName>
    <definedName name="LstPobs_12">Poblacions!$B$319:$E$332</definedName>
    <definedName name="LstPobs_13">Poblacions!$B$333:$E$337</definedName>
    <definedName name="LstPobs_14">Poblacions!$B$338:$E$368</definedName>
    <definedName name="LstPobs_15">Poblacions!$B$369:$E$385</definedName>
    <definedName name="LstPobs_16">Poblacions!$B$386:$E$407</definedName>
    <definedName name="LstPobs_17">Poblacions!$B$408:$E$423</definedName>
    <definedName name="LstPobs_18">Poblacions!$B$424:$E$429</definedName>
    <definedName name="LstPobs_19">Poblacions!$B$430:$E$453</definedName>
    <definedName name="LstPobs_2">Poblacions!$B$26:$E$93</definedName>
    <definedName name="LstPobs_20">Poblacions!$B$454:$E$474</definedName>
    <definedName name="LstPobs_21">Poblacions!$B$475:$E$501</definedName>
    <definedName name="LstPobs_22">Poblacions!$B$502:$E$531</definedName>
    <definedName name="LstPobs_23">Poblacions!$B$532:$E$543</definedName>
    <definedName name="LstPobs_24">Poblacions!$B$544:$E$573</definedName>
    <definedName name="LstPobs_25">Poblacions!$B$574:$E$624</definedName>
    <definedName name="LstPobs_26">Poblacions!$B$625:$E$638</definedName>
    <definedName name="LstPobs_27">Poblacions!$B$639:$E$653</definedName>
    <definedName name="LstPobs_28">Poblacions!$B$654:$E$664</definedName>
    <definedName name="LstPobs_29">Poblacions!$B$665:$E$687</definedName>
    <definedName name="LstPobs_3">Poblacions!$B$94:$E$120</definedName>
    <definedName name="LstPobs_30">Poblacions!$B$688:$E$701</definedName>
    <definedName name="LstPobs_31">Poblacions!$B$702:$E$720</definedName>
    <definedName name="LstPobs_32">Poblacions!$B$721:$E$741</definedName>
    <definedName name="LstPobs_33">Poblacions!$B$742:$E$778</definedName>
    <definedName name="LstPobs_34">Poblacions!$B$779:$E$805</definedName>
    <definedName name="LstPobs_35">Poblacions!$B$806:$E$820</definedName>
    <definedName name="LstPobs_36">Poblacions!$B$821:$E$841</definedName>
    <definedName name="LstPobs_37">Poblacions!$B$842:$E$853</definedName>
    <definedName name="LstPobs_38">Poblacions!$B$854:$E$873</definedName>
    <definedName name="LstPobs_39">Poblacions!$B$874:$E$882</definedName>
    <definedName name="LstPobs_4">Poblacions!$B$121:$E$139</definedName>
    <definedName name="LstPobs_40">Poblacions!$B$883:$E$905</definedName>
    <definedName name="LstPobs_41">Poblacions!$B$906:$E$948</definedName>
    <definedName name="LstPobs_5">Poblacions!$B$140:$E$142</definedName>
    <definedName name="LstPobs_6">Poblacions!$B$143:$E$175</definedName>
    <definedName name="LstPobs_7">Poblacions!$B$176:$E$210</definedName>
    <definedName name="LstPobs_8">Poblacions!$B$211:$E$238</definedName>
    <definedName name="LstPobs_9">Poblacions!$B$239:$E$252</definedName>
    <definedName name="LstSiBl">'Criteris de demanda'!$C$25:$C$26</definedName>
    <definedName name="LstSiNo" localSheetId="1">'[1]Criteris de demanda'!$B$25:$B$26</definedName>
    <definedName name="LstSiNo">'Criteris de demanda'!$B$25:$B$26</definedName>
    <definedName name="LstSN">'Criteris de demanda'!$D$25:$D$26</definedName>
    <definedName name="LstX">'Criteris de demanda'!$B$21:$B$22</definedName>
    <definedName name="MarcaSeleccionado" localSheetId="1">'[1]Criteris de demanda'!$B$21</definedName>
    <definedName name="MarcaSeleccionado">'Criteris de demanda'!$B$21</definedName>
    <definedName name="MsgMacros">ecoeficiencia!$AC$166</definedName>
    <definedName name="NumHabPluri">ecoeficiencia!$H$16</definedName>
    <definedName name="NumHabUni">ecoeficiencia!$H$15</definedName>
    <definedName name="OLE_LINK2" localSheetId="0">ecoeficiencia!$K$42</definedName>
    <definedName name="OLE_LINK2" localSheetId="1">ecoeficienciapexe!$K$42</definedName>
    <definedName name="Pe_AppVers">ecoeficienciapexe!$Q$1</definedName>
    <definedName name="Pe_CBAfegeixSec">ecoeficienciapexe!$E$210</definedName>
    <definedName name="Pe_CBLeeAut">ecoeficienciapexe!$E$208</definedName>
    <definedName name="pe_CBNumeroDocument">ecoeficienciapexe!$E$202</definedName>
    <definedName name="pe_CBRefreshAut">ecoeficienciapexe!$E$206</definedName>
    <definedName name="pe_CBVersioDocument">ecoeficienciapexe!$E$204</definedName>
    <definedName name="pe_CeldasCodificar">ecoeficienciapexe!$C$199</definedName>
    <definedName name="pe_CeldasCodificarSec">ecoeficienciapexe!$C$201</definedName>
    <definedName name="pe_DemandaAcs">ecoeficienciapexe!$O$40</definedName>
    <definedName name="pe_ErrorsTotals">ecoeficienciapexe!$AI$20</definedName>
    <definedName name="pe_PuntsTotals">ecoeficienciapexe!$P$144</definedName>
    <definedName name="pe_TipusEdif">ecoeficienciapexe!$AA$11</definedName>
    <definedName name="pe_TxtCodiBar">ecoeficienciapexe!$C$175</definedName>
    <definedName name="pe_TxtCodiBarLeido">ecoeficienciapexe!$C$187</definedName>
    <definedName name="Pe_UsoHab">ecoeficienciapexe!$J$15</definedName>
    <definedName name="pe_UsuarisEdifici">ecoeficienciapexe!$J$40</definedName>
    <definedName name="pe_ZonaClimatica">ecoeficienciapexe!$O$42</definedName>
    <definedName name="Poblacion">ecoeficiencia!$AI$5</definedName>
    <definedName name="PuntsTotals">ecoeficiencia!$T$144</definedName>
    <definedName name="Situacio">ecoeficiencia!$E$9</definedName>
    <definedName name="sn_aa1">ecoeficiencia!$T$94</definedName>
    <definedName name="sn_aa2">ecoeficiencia!$T$96</definedName>
    <definedName name="sn_ac1">ecoeficiencia!$P$46</definedName>
    <definedName name="sn_ac2">ecoeficiencia!$P$48</definedName>
    <definedName name="sn_ac3">ecoeficiencia!$P$50</definedName>
    <definedName name="sn_ac4">ecoeficiencia!$P$53</definedName>
    <definedName name="sn_ac5">ecoeficiencia!$P$55</definedName>
    <definedName name="sn_ac6">ecoeficiencia!$T$60</definedName>
    <definedName name="sn_ai1">ecoeficiencia!$T$27</definedName>
    <definedName name="sn_ai2">ecoeficiencia!$T$28</definedName>
    <definedName name="sn_ai3">ecoeficiencia!$T$30</definedName>
    <definedName name="sn_p1">ecoeficiencia!$T$106</definedName>
    <definedName name="sn_p10">ecoeficiencia!$T$124</definedName>
    <definedName name="sn_p11">ecoeficiencia!$T$127</definedName>
    <definedName name="sn_p12">ecoeficiencia!$T$130</definedName>
    <definedName name="sn_p13">ecoeficiencia!$T$132</definedName>
    <definedName name="sn_p14">ecoeficiencia!$T$134</definedName>
    <definedName name="sn_p15">ecoeficiencia!$T$136</definedName>
    <definedName name="sn_p16">ecoeficiencia!$T$138</definedName>
    <definedName name="sn_p17">ecoeficiencia!$T$140</definedName>
    <definedName name="sn_p18">ecoeficiencia!$T$142</definedName>
    <definedName name="sn_p2">ecoeficiencia!$T$108</definedName>
    <definedName name="sn_p3">ecoeficiencia!$T$110</definedName>
    <definedName name="sn_p4">ecoeficiencia!$T$112</definedName>
    <definedName name="sn_p5">ecoeficiencia!$T$114</definedName>
    <definedName name="sn_p6">ecoeficiencia!$T$116</definedName>
    <definedName name="sn_p7">ecoeficiencia!$T$118</definedName>
    <definedName name="sn_p8">ecoeficiencia!$T$120</definedName>
    <definedName name="sn_p9">ecoeficiencia!$T$122</definedName>
    <definedName name="sn_pr1">ecoeficiencia!$T$71</definedName>
    <definedName name="sn_re1">ecoeficiencia!$T$77</definedName>
    <definedName name="sn_re2">ecoeficiencia!$P$79</definedName>
    <definedName name="sn_re3">ecoeficiencia!$P$81</definedName>
    <definedName name="sn_rv1">ecoeficiencia!$T$62</definedName>
    <definedName name="sn_san1">ecoeficiencia!$T$26</definedName>
    <definedName name="sn_te1">ecoeficiencia!$T$34</definedName>
    <definedName name="sn_te2">ecoeficiencia!$T$36</definedName>
    <definedName name="sn_te3">ecoeficiencia!$T$38</definedName>
    <definedName name="Tip_1">ecoeficiencia!$F$11</definedName>
    <definedName name="Tip_2">ecoeficiencia!$L$11</definedName>
    <definedName name="Tip_3">ecoeficiencia!$T$11</definedName>
    <definedName name="TipoUsoEdifAdm">'Criteris de demanda'!$H$5</definedName>
    <definedName name="TipoUsoEdifDocent">'Criteris de demanda'!$H$6</definedName>
    <definedName name="TipoUsoEdifEsport">'Criteris de demanda'!$H$8</definedName>
    <definedName name="TipoUsoEdifHab">'Criteris de demanda'!$H$3</definedName>
    <definedName name="TipoUsoEdifRes">'Criteris de demanda'!$H$4</definedName>
    <definedName name="TipoUsoEdifSanitari">'Criteris de demanda'!$H$7</definedName>
    <definedName name="TipusEdif">ecoeficiencia!$AA$11</definedName>
    <definedName name="TxtCodiBar">ecoeficiencia!$C$175</definedName>
    <definedName name="TxtCodiBarLeido">ecoeficiencia!$C$187</definedName>
    <definedName name="UsoAdm">ecoeficiencia!$J$19</definedName>
    <definedName name="UsoDoc">ecoeficiencia!$T$15</definedName>
    <definedName name="UsoEdif">ecoeficiencia!$AA$13</definedName>
    <definedName name="UsoEdifSubTipo">ecoeficiencia!$AA$16</definedName>
    <definedName name="UsoEdifSubTipo2">ecoeficiencia!$AB$16</definedName>
    <definedName name="UsoEdifSubTipo3">ecoeficiencia!$AC$16</definedName>
    <definedName name="UsoEdifSubTipo4">ecoeficiencia!$AD$16</definedName>
    <definedName name="UsoEdifSubTipoCodi">ecoeficiencia!$AA$17</definedName>
    <definedName name="UsoEdifSubTipoCodi2">ecoeficiencia!$AB$17</definedName>
    <definedName name="UsoEdifSubTipoCodi3">ecoeficiencia!$AC$17</definedName>
    <definedName name="UsoEdifSubTipoCodi4">ecoeficiencia!$AD$17</definedName>
    <definedName name="UsoEdifSubTipoCodisTots">ecoeficiencia!$AA$17:$AD$17</definedName>
    <definedName name="UsoEdifSubTipoTots">ecoeficiencia!$AA$16:$AD$16</definedName>
    <definedName name="UsoEsp">ecoeficiencia!$T$19</definedName>
    <definedName name="UsoHab">ecoeficiencia!$J$15</definedName>
    <definedName name="UsoRes">ecoeficiencia!$J$17</definedName>
    <definedName name="UsoSan">ecoeficiencia!$T$17</definedName>
    <definedName name="UsuarisEdifici">ecoeficiencia!$J$40</definedName>
    <definedName name="VerificaFechaMacro">ecoeficiencia!$AB$168</definedName>
    <definedName name="ZonaClimatica">ecoeficiencia!$O$42</definedName>
  </definedNames>
  <calcPr calcId="152511"/>
</workbook>
</file>

<file path=xl/calcChain.xml><?xml version="1.0" encoding="utf-8"?>
<calcChain xmlns="http://schemas.openxmlformats.org/spreadsheetml/2006/main">
  <c r="AA167" i="1" l="1"/>
  <c r="P26" i="6"/>
  <c r="AI26" i="6" s="1"/>
  <c r="P27" i="6"/>
  <c r="AI27" i="6" s="1"/>
  <c r="P28" i="6"/>
  <c r="AI28" i="6" s="1"/>
  <c r="AD17" i="1"/>
  <c r="AD19" i="1" s="1"/>
  <c r="AC17" i="1"/>
  <c r="AC19" i="1" s="1"/>
  <c r="AB17" i="1"/>
  <c r="AB19" i="1" s="1"/>
  <c r="AA17" i="1"/>
  <c r="AA19" i="1" s="1"/>
  <c r="P34" i="6"/>
  <c r="AI34" i="6" s="1"/>
  <c r="P36" i="6"/>
  <c r="AI36" i="6" s="1"/>
  <c r="P38" i="6"/>
  <c r="AI38" i="6" s="1"/>
  <c r="W57" i="1"/>
  <c r="W57" i="6" s="1"/>
  <c r="P71" i="6"/>
  <c r="AI71" i="6" s="1"/>
  <c r="P94" i="6"/>
  <c r="AI94" i="6"/>
  <c r="P96" i="6"/>
  <c r="AI96" i="6"/>
  <c r="P142" i="6"/>
  <c r="P140" i="6"/>
  <c r="P138" i="6"/>
  <c r="P136" i="6"/>
  <c r="P134" i="6"/>
  <c r="P132" i="6"/>
  <c r="P130" i="6"/>
  <c r="P127" i="6"/>
  <c r="P124" i="6"/>
  <c r="P122" i="6"/>
  <c r="P120" i="6"/>
  <c r="P118" i="6"/>
  <c r="P116" i="6"/>
  <c r="P114" i="6"/>
  <c r="P144" i="6" s="1"/>
  <c r="P112" i="6"/>
  <c r="P110" i="6"/>
  <c r="P108" i="6"/>
  <c r="P106" i="6"/>
  <c r="AI12" i="1"/>
  <c r="AI12" i="6" s="1"/>
  <c r="AI13" i="1"/>
  <c r="AI13" i="6" s="1"/>
  <c r="AI14" i="1"/>
  <c r="AI14" i="6" s="1"/>
  <c r="AI96" i="1"/>
  <c r="AI94" i="1"/>
  <c r="AI71" i="1"/>
  <c r="AI38" i="1"/>
  <c r="AI36" i="1"/>
  <c r="AI34" i="1"/>
  <c r="AI28" i="1"/>
  <c r="AI27" i="1"/>
  <c r="AI26" i="1"/>
  <c r="P77" i="6"/>
  <c r="O81" i="6"/>
  <c r="O79" i="6"/>
  <c r="P62" i="6"/>
  <c r="P60" i="6"/>
  <c r="P56" i="6"/>
  <c r="O55" i="6"/>
  <c r="O53" i="6"/>
  <c r="O50" i="6"/>
  <c r="O48" i="6"/>
  <c r="O46" i="6"/>
  <c r="O42" i="1"/>
  <c r="AA42" i="1" s="1"/>
  <c r="AA22" i="1"/>
  <c r="AB22" i="1"/>
  <c r="AC22" i="1"/>
  <c r="AD22" i="1"/>
  <c r="J40" i="1"/>
  <c r="J40" i="6" s="1"/>
  <c r="P39" i="6"/>
  <c r="P37" i="6"/>
  <c r="P35" i="6"/>
  <c r="P30" i="6"/>
  <c r="H16" i="6"/>
  <c r="H15" i="6"/>
  <c r="T14" i="6"/>
  <c r="T13" i="6"/>
  <c r="K14" i="6"/>
  <c r="K13" i="6"/>
  <c r="L14" i="1"/>
  <c r="L14" i="6"/>
  <c r="L13" i="1"/>
  <c r="L13" i="6"/>
  <c r="E14" i="1"/>
  <c r="E14" i="6" s="1"/>
  <c r="E13" i="1"/>
  <c r="E13" i="6" s="1"/>
  <c r="E9" i="6"/>
  <c r="F7" i="6"/>
  <c r="U11" i="6"/>
  <c r="T11" i="6"/>
  <c r="L11" i="6"/>
  <c r="F11" i="6"/>
  <c r="AA11" i="6" s="1"/>
  <c r="L10" i="6"/>
  <c r="E10" i="6"/>
  <c r="AI60" i="6"/>
  <c r="W175" i="6"/>
  <c r="E10" i="1"/>
  <c r="L10" i="1"/>
  <c r="AI60" i="1"/>
  <c r="T81" i="1"/>
  <c r="P81" i="6" s="1"/>
  <c r="T54" i="1"/>
  <c r="T44" i="1" s="1"/>
  <c r="P44" i="6" s="1"/>
  <c r="AA142" i="1"/>
  <c r="AA106" i="1"/>
  <c r="AA108" i="1"/>
  <c r="AA140" i="1"/>
  <c r="AA138" i="1"/>
  <c r="AA136" i="1"/>
  <c r="AA134" i="1"/>
  <c r="AA132" i="1"/>
  <c r="AA130" i="1"/>
  <c r="AA127" i="1"/>
  <c r="AA124" i="1"/>
  <c r="AA122" i="1"/>
  <c r="AA120" i="1"/>
  <c r="AA118" i="1"/>
  <c r="AA116" i="1"/>
  <c r="T144" i="1" s="1"/>
  <c r="AA114" i="1"/>
  <c r="AA112" i="1"/>
  <c r="AA110" i="1"/>
  <c r="C17" i="4"/>
  <c r="AA11" i="1"/>
  <c r="W175" i="1"/>
  <c r="AA166" i="1"/>
  <c r="AB166" i="1"/>
  <c r="AB167" i="1"/>
  <c r="AA168" i="1"/>
  <c r="AI57" i="1" l="1"/>
  <c r="W61" i="1"/>
  <c r="O40" i="1"/>
  <c r="O44" i="1" s="1"/>
  <c r="O42" i="6"/>
  <c r="AB168" i="1"/>
  <c r="L165" i="1" s="1"/>
  <c r="J17" i="1"/>
  <c r="J17" i="6" s="1"/>
  <c r="AA20" i="1"/>
  <c r="J15" i="1"/>
  <c r="T15" i="1"/>
  <c r="T19" i="1"/>
  <c r="T19" i="6" s="1"/>
  <c r="J19" i="1"/>
  <c r="J19" i="6" s="1"/>
  <c r="T17" i="1"/>
  <c r="T17" i="6" s="1"/>
  <c r="AI57" i="6"/>
  <c r="W61" i="6"/>
  <c r="AI144" i="1"/>
  <c r="F144" i="1"/>
  <c r="AI144" i="6"/>
  <c r="F144" i="6"/>
  <c r="W78" i="1"/>
  <c r="P54" i="6"/>
  <c r="AI15" i="1"/>
  <c r="AI15" i="6" s="1"/>
  <c r="O40" i="6" l="1"/>
  <c r="W30" i="1"/>
  <c r="T15" i="6"/>
  <c r="W18" i="1"/>
  <c r="Z16" i="1"/>
  <c r="Z17" i="1"/>
  <c r="X15" i="1"/>
  <c r="Y17" i="1"/>
  <c r="Y15" i="1"/>
  <c r="W20" i="1"/>
  <c r="X17" i="1"/>
  <c r="Z15" i="1"/>
  <c r="J15" i="6"/>
  <c r="W19" i="1"/>
  <c r="W17" i="1"/>
  <c r="W15" i="1"/>
  <c r="Z18" i="1"/>
  <c r="W16" i="1"/>
  <c r="W13" i="1"/>
  <c r="X18" i="1"/>
  <c r="Y18" i="1"/>
  <c r="X16" i="1"/>
  <c r="Y16" i="1"/>
  <c r="N44" i="6"/>
  <c r="O58" i="6" s="1"/>
  <c r="O58" i="1"/>
  <c r="W78" i="6"/>
  <c r="AI78" i="1"/>
  <c r="W82" i="1"/>
  <c r="AI82" i="1" s="1"/>
  <c r="L165" i="6"/>
  <c r="W7" i="1"/>
  <c r="AI78" i="6" l="1"/>
  <c r="W82" i="6"/>
  <c r="AI82" i="6" s="1"/>
  <c r="AI30" i="1"/>
  <c r="AI20" i="1" s="1"/>
  <c r="W30" i="6"/>
  <c r="AI30" i="6" s="1"/>
  <c r="AI20" i="6" l="1"/>
</calcChain>
</file>

<file path=xl/comments1.xml><?xml version="1.0" encoding="utf-8"?>
<comments xmlns="http://schemas.openxmlformats.org/spreadsheetml/2006/main">
  <authors>
    <author xml:space="preserve">Roberto Solana Montero </author>
  </authors>
  <commentList>
    <comment ref="H15" authorId="0" shapeId="0">
      <text>
        <r>
          <rPr>
            <sz val="8"/>
            <color indexed="81"/>
            <rFont val="Tahoma"/>
            <family val="2"/>
          </rPr>
          <t xml:space="preserve">En el cas d'habitatges unifamiliars, informar en aquesta cel·la el nombre d'habitatges 
</t>
        </r>
      </text>
    </comment>
    <comment ref="H16" authorId="0" shapeId="0">
      <text>
        <r>
          <rPr>
            <sz val="8"/>
            <color indexed="81"/>
            <rFont val="Tahoma"/>
            <family val="2"/>
          </rPr>
          <t>En el cas d'habitatges plurifamiliars, informar en aquesta cel·la el nombre d'habitatges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Roberto Solana Montero </author>
  </authors>
  <commentList>
    <comment ref="H15" authorId="0" shapeId="0">
      <text>
        <r>
          <rPr>
            <sz val="8"/>
            <color indexed="81"/>
            <rFont val="Tahoma"/>
            <family val="2"/>
          </rPr>
          <t xml:space="preserve">En el cas d'habitatges unifamiliars, informar en aquesta cel·la el nombre d'habitatges 
</t>
        </r>
      </text>
    </comment>
    <comment ref="H16" authorId="0" shapeId="0">
      <text>
        <r>
          <rPr>
            <sz val="8"/>
            <color indexed="81"/>
            <rFont val="Tahoma"/>
            <family val="2"/>
          </rPr>
          <t>En el cas d'habitatges plurifamiliars, informar en aquesta cel·la el nombre d'habitatges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<sst xmlns="http://schemas.openxmlformats.org/spreadsheetml/2006/main" count="3450" uniqueCount="1229">
  <si>
    <t>DadesEdif;Situacio;Comarca;Tip_1;Tip_2;Tip_3;sn_san1;sn_ai1;sn_ai2;sn_ai3;sn_te1;sn_te2;sn_te3;sn_rv1;sn_pr1;sn_re1;sn_re2;sn_re3;sn_aa1;sn_aa2;R26;T26;U26;R27;T27;U27;R28;T28;U28;R30;T30;U30;R34;T34;U34;R36;T36;U36;R38;T38;U38;R44;T44;U44;R54;T54;U54;R57;T57;U57;R60;T60;U60;R62;T62;U62;R71;T71;U71;R77;T77;U77;R81;T81;U81;R94;T94;U94;R96;T96;U96;R106;T106;U106;R108;T108;U108;R110;T110;U110;R112;T112;U112;R114;T114;U114;R116;T116;U116;R118;T118;U118;R120;T120;U120;R122;T122;U122;R124;T124;U124;R127;T127;U127;R130;T130;U130;R132;T132;U132;R134;T134;U134;R136;T136;U136;R138;T138;U138;R140;T140;U140;R142;T142;U142;R151</t>
  </si>
  <si>
    <t>Introduir primer les dades de la fulla "ecoeficiencia"</t>
  </si>
  <si>
    <t>ECOEFICIÈNCIA</t>
  </si>
  <si>
    <t>DADES DE L'EDIFICI:</t>
  </si>
  <si>
    <t>Situació:</t>
  </si>
  <si>
    <t>Municipi:</t>
  </si>
  <si>
    <t>Nova edificació</t>
  </si>
  <si>
    <t>Reconversió d'antiga edificació</t>
  </si>
  <si>
    <t>Gran rehabilitació</t>
  </si>
  <si>
    <t>Comarca</t>
  </si>
  <si>
    <t>USOS DE L'EDIFICI:</t>
  </si>
  <si>
    <t>Habitatge</t>
  </si>
  <si>
    <t>SANEJAMENT</t>
  </si>
  <si>
    <t>PROJECTE</t>
  </si>
  <si>
    <t>AIXETES</t>
  </si>
  <si>
    <t>AILLAMENT TÈRMIC</t>
  </si>
  <si>
    <t>PROTECCIÓ SOLAR</t>
  </si>
  <si>
    <t>zona climàtica</t>
  </si>
  <si>
    <t>%</t>
  </si>
  <si>
    <t>l/dia</t>
  </si>
  <si>
    <t xml:space="preserve">PRODUCCIÓ D’AIGUA CALENTA SANITÀRIA AMB ENERGIA SOLAR </t>
  </si>
  <si>
    <r>
      <t>contribució mínima d’energia solar</t>
    </r>
    <r>
      <rPr>
        <sz val="7"/>
        <rFont val="Arial"/>
        <family val="2"/>
      </rPr>
      <t xml:space="preserve"> en producció d’ACS</t>
    </r>
  </si>
  <si>
    <t>RENTAVAIXELLES</t>
  </si>
  <si>
    <t>AILLAMENT ACÚSTIC</t>
  </si>
  <si>
    <r>
      <t xml:space="preserve">les diferents unitats privatives </t>
    </r>
    <r>
      <rPr>
        <b/>
        <sz val="7"/>
        <rFont val="Arial"/>
        <family val="2"/>
      </rPr>
      <t>disposen</t>
    </r>
    <r>
      <rPr>
        <sz val="7"/>
        <rFont val="Arial"/>
        <family val="2"/>
      </rPr>
      <t xml:space="preserve"> segons el seu ús un </t>
    </r>
    <r>
      <rPr>
        <b/>
        <sz val="7"/>
        <rFont val="Arial"/>
        <family val="2"/>
      </rPr>
      <t>sistema d’emmagatzematge</t>
    </r>
    <r>
      <rPr>
        <sz val="7"/>
        <rFont val="Arial"/>
        <family val="2"/>
      </rPr>
      <t xml:space="preserve"> per separat </t>
    </r>
    <r>
      <rPr>
        <b/>
        <sz val="7"/>
        <rFont val="Arial"/>
        <family val="2"/>
      </rPr>
      <t>dels diferents tipus de residu</t>
    </r>
    <r>
      <rPr>
        <sz val="7"/>
        <rFont val="Arial"/>
        <family val="2"/>
      </rPr>
      <t xml:space="preserve"> :</t>
    </r>
  </si>
  <si>
    <t>al'interior de les unitats privatives</t>
  </si>
  <si>
    <t>a un espai comunitari</t>
  </si>
  <si>
    <t>PRODUCTES</t>
  </si>
  <si>
    <t>distintiu de garantia de qualitat ambiental de la Generalitat de Catalunya</t>
  </si>
  <si>
    <t>etiqueta ecològica de la Unió Europea</t>
  </si>
  <si>
    <t>marca AENOR Medioambiente</t>
  </si>
  <si>
    <t>etiqueta ecològica tipus I (UNE-EN ISO 14024/2001)</t>
  </si>
  <si>
    <t>etiqueta ecològica tipus III (UNE 150.025/2005 IN)</t>
  </si>
  <si>
    <t>coberta ventilada</t>
  </si>
  <si>
    <t>coberta enjardinada</t>
  </si>
  <si>
    <t>en edificis d’habitatges que el 80% d’aquests rebin a l’obertura de la sala una hora d’assolellament directe entres les 10 i les 12 hores solars, el solstici d’hivern</t>
  </si>
  <si>
    <t>PUNTS</t>
  </si>
  <si>
    <t>que les diferents entitats privatives de l’edifici disposin de ventilació creuada natural</t>
  </si>
  <si>
    <t>CONSTRUCCIÓ</t>
  </si>
  <si>
    <t>sistemes preindustrialitzats, com a mínim al 80% de la superfície de l’estructura</t>
  </si>
  <si>
    <t>sistemes preindustrialitzats, com a mínim al 80% de la superfície dels tancaments exteriors</t>
  </si>
  <si>
    <t>utilitzar al menys un producte obtingut del reciclatge de productes (de la construcció, pneumàtics, residus d’escumes, etc)</t>
  </si>
  <si>
    <t>en cas de demolició prèvia, reutilitzar els residus petris generats en la construcció del nou edifici</t>
  </si>
  <si>
    <t>MATERIALS</t>
  </si>
  <si>
    <t>disposar d’un sistema de reaprofitament de les aigües pluvials de l’edifici</t>
  </si>
  <si>
    <t>disposar d’un sistema de reaprofitament de les aigües grises i pluvials de l’edifici</t>
  </si>
  <si>
    <t>utilització d’energies renovables per obtenir la climatització (calefacció i/o refrigeració) de l’edifici</t>
  </si>
  <si>
    <t>enllumenat d’espais comunitaris o d’accés amb detectors de presència, sense que afecti negativament al sistema d’enllumenat</t>
  </si>
  <si>
    <t>INSTAL·LACIONS</t>
  </si>
  <si>
    <r>
      <t xml:space="preserve">Docent </t>
    </r>
    <r>
      <rPr>
        <b/>
        <sz val="8"/>
        <color indexed="55"/>
        <rFont val="Arial"/>
        <family val="2"/>
      </rPr>
      <t>(escoles infantils i centres de formació primària, secundària, universitària i professional)</t>
    </r>
  </si>
  <si>
    <r>
      <t xml:space="preserve">Residencial col·lectiu </t>
    </r>
    <r>
      <rPr>
        <b/>
        <sz val="8"/>
        <color indexed="55"/>
        <rFont val="Arial"/>
        <family val="2"/>
      </rPr>
      <t>( hotels, pensions, residències, albergs )</t>
    </r>
  </si>
  <si>
    <r>
      <t>Sanitari</t>
    </r>
    <r>
      <rPr>
        <b/>
        <sz val="8"/>
        <rFont val="Arial"/>
        <family val="2"/>
      </rPr>
      <t xml:space="preserve"> </t>
    </r>
    <r>
      <rPr>
        <b/>
        <sz val="8"/>
        <color indexed="55"/>
        <rFont val="Arial"/>
        <family val="2"/>
      </rPr>
      <t>(hospitals, clíniques, ambulatoris i centres de salut)</t>
    </r>
  </si>
  <si>
    <r>
      <t xml:space="preserve">Administratiu </t>
    </r>
    <r>
      <rPr>
        <b/>
        <sz val="8"/>
        <color indexed="55"/>
        <rFont val="Arial"/>
        <family val="2"/>
      </rPr>
      <t>(centres de l'Administració pública, bancs,oficines)</t>
    </r>
  </si>
  <si>
    <r>
      <t xml:space="preserve">Esportiu </t>
    </r>
    <r>
      <rPr>
        <b/>
        <sz val="8"/>
        <color indexed="55"/>
        <rFont val="Arial"/>
        <family val="2"/>
      </rPr>
      <t>( polisportius, piscines i gimnasos)</t>
    </r>
  </si>
  <si>
    <r>
      <t>cisternes de vàters</t>
    </r>
    <r>
      <rPr>
        <sz val="7"/>
        <rFont val="Arial"/>
        <family val="2"/>
      </rPr>
      <t xml:space="preserve"> amb mecanismes de </t>
    </r>
    <r>
      <rPr>
        <b/>
        <sz val="7"/>
        <rFont val="Arial"/>
        <family val="2"/>
      </rPr>
      <t>doble descàrrega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</t>
    </r>
    <r>
      <rPr>
        <sz val="7"/>
        <rFont val="Arial"/>
        <family val="2"/>
      </rPr>
      <t xml:space="preserve"> descàrrega </t>
    </r>
    <r>
      <rPr>
        <b/>
        <sz val="7"/>
        <rFont val="Arial"/>
        <family val="2"/>
      </rPr>
      <t>interrompible</t>
    </r>
  </si>
  <si>
    <r>
      <t>ús docent, sanitari o esportiu</t>
    </r>
    <r>
      <rPr>
        <sz val="7"/>
        <rFont val="Arial"/>
        <family val="2"/>
      </rPr>
      <t xml:space="preserve">: aixetes </t>
    </r>
    <r>
      <rPr>
        <b/>
        <sz val="7"/>
        <rFont val="Arial"/>
        <family val="2"/>
      </rPr>
      <t>lavabos i dutxes</t>
    </r>
    <r>
      <rPr>
        <sz val="7"/>
        <rFont val="Arial"/>
        <family val="2"/>
      </rPr>
      <t xml:space="preserve"> :</t>
    </r>
    <r>
      <rPr>
        <b/>
        <sz val="7"/>
        <rFont val="Arial"/>
        <family val="2"/>
      </rPr>
      <t xml:space="preserve"> temporitzadors o detectors</t>
    </r>
    <r>
      <rPr>
        <sz val="7"/>
        <rFont val="Arial"/>
        <family val="2"/>
      </rPr>
      <t xml:space="preserve"> de presència</t>
    </r>
  </si>
  <si>
    <r>
      <t>demanda ACS a 60</t>
    </r>
    <r>
      <rPr>
        <b/>
        <vertAlign val="superscript"/>
        <sz val="7"/>
        <rFont val="Arial"/>
        <family val="2"/>
      </rPr>
      <t>0</t>
    </r>
  </si>
  <si>
    <r>
      <t>contribució mínima</t>
    </r>
    <r>
      <rPr>
        <sz val="7"/>
        <rFont val="Arial"/>
        <family val="2"/>
      </rPr>
      <t xml:space="preserve"> d’energia solar en producció d’ACS</t>
    </r>
  </si>
  <si>
    <r>
      <t>l’aportació energètica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solar</t>
    </r>
    <r>
      <rPr>
        <sz val="7"/>
        <rFont val="Arial"/>
        <family val="2"/>
      </rPr>
      <t xml:space="preserve"> és cobreix amb </t>
    </r>
    <r>
      <rPr>
        <b/>
        <sz val="7"/>
        <rFont val="Arial"/>
        <family val="2"/>
      </rPr>
      <t>altres fonts d’energies renovables</t>
    </r>
  </si>
  <si>
    <r>
      <t xml:space="preserve">l’edifici </t>
    </r>
    <r>
      <rPr>
        <b/>
        <sz val="7"/>
        <rFont val="Arial"/>
        <family val="2"/>
      </rPr>
      <t>no</t>
    </r>
    <r>
      <rPr>
        <sz val="7"/>
        <rFont val="Arial"/>
        <family val="2"/>
      </rPr>
      <t xml:space="preserve"> compta amb </t>
    </r>
    <r>
      <rPr>
        <b/>
        <sz val="7"/>
        <rFont val="Arial"/>
        <family val="2"/>
      </rPr>
      <t>suficient assolellament</t>
    </r>
  </si>
  <si>
    <r>
      <t xml:space="preserve">en edificis de </t>
    </r>
    <r>
      <rPr>
        <b/>
        <sz val="7"/>
        <rFont val="Arial"/>
        <family val="2"/>
      </rPr>
      <t>nova planta</t>
    </r>
    <r>
      <rPr>
        <sz val="7"/>
        <rFont val="Arial"/>
        <family val="2"/>
      </rPr>
      <t xml:space="preserve"> per </t>
    </r>
    <r>
      <rPr>
        <b/>
        <sz val="7"/>
        <rFont val="Arial"/>
        <family val="2"/>
      </rPr>
      <t>limitacions de la normativa urbanística</t>
    </r>
    <r>
      <rPr>
        <sz val="7"/>
        <rFont val="Arial"/>
        <family val="2"/>
      </rPr>
      <t xml:space="preserve"> que impossibilita la superfície de captació</t>
    </r>
  </si>
  <si>
    <r>
      <t xml:space="preserve">en </t>
    </r>
    <r>
      <rPr>
        <b/>
        <sz val="7"/>
        <rFont val="Arial"/>
        <family val="2"/>
      </rPr>
      <t>rehabilitació</t>
    </r>
    <r>
      <rPr>
        <sz val="7"/>
        <rFont val="Arial"/>
        <family val="2"/>
      </rPr>
      <t xml:space="preserve"> per la </t>
    </r>
    <r>
      <rPr>
        <b/>
        <sz val="7"/>
        <rFont val="Arial"/>
        <family val="2"/>
      </rPr>
      <t>configuració prèvia de l’edifici o de la normativa urbanística</t>
    </r>
  </si>
  <si>
    <r>
      <t xml:space="preserve">per </t>
    </r>
    <r>
      <rPr>
        <b/>
        <sz val="7"/>
        <rFont val="Arial"/>
        <family val="2"/>
      </rPr>
      <t>protecció patrimoni cultural català</t>
    </r>
  </si>
  <si>
    <r>
      <t xml:space="preserve">si es </t>
    </r>
    <r>
      <rPr>
        <b/>
        <sz val="7"/>
        <rFont val="Arial"/>
        <family val="2"/>
      </rPr>
      <t>preveu la instal·lació d’aparell rentavaixelles</t>
    </r>
    <r>
      <rPr>
        <sz val="7"/>
        <rFont val="Arial"/>
        <family val="2"/>
      </rPr>
      <t xml:space="preserve">: a l’espai previst,  hi haurà una </t>
    </r>
    <r>
      <rPr>
        <b/>
        <sz val="7"/>
        <rFont val="Arial"/>
        <family val="2"/>
      </rPr>
      <t>presa d’aigua freda</t>
    </r>
    <r>
      <rPr>
        <sz val="7"/>
        <rFont val="Arial"/>
        <family val="2"/>
      </rPr>
      <t xml:space="preserve"> i </t>
    </r>
    <r>
      <rPr>
        <b/>
        <sz val="7"/>
        <rFont val="Arial"/>
        <family val="2"/>
      </rPr>
      <t>una d’aigua calenta</t>
    </r>
    <r>
      <rPr>
        <sz val="7"/>
        <rFont val="Arial"/>
        <family val="2"/>
      </rPr>
      <t xml:space="preserve"> </t>
    </r>
  </si>
  <si>
    <t>elements horitzontals i parets separadores entre propietaris o usuaris diferents: aïllament mínim a so aeri R de 48 dBA</t>
  </si>
  <si>
    <t>entre interior d’habitatges i espais comunitaris: aïllament mínim a so aeri R de 48 dBA</t>
  </si>
  <si>
    <r>
      <t xml:space="preserve">HABITATGES </t>
    </r>
    <r>
      <rPr>
        <b/>
        <sz val="8"/>
        <color indexed="23"/>
        <rFont val="Arial"/>
        <family val="2"/>
      </rPr>
      <t>(adaptant-se a les ordenances municipals)</t>
    </r>
  </si>
  <si>
    <r>
      <t xml:space="preserve">ALTRES USOS </t>
    </r>
    <r>
      <rPr>
        <b/>
        <sz val="8"/>
        <color indexed="23"/>
        <rFont val="Arial"/>
        <family val="2"/>
      </rPr>
      <t>(sense perjudici d’altres normatives)</t>
    </r>
  </si>
  <si>
    <r>
      <t xml:space="preserve">preveu un </t>
    </r>
    <r>
      <rPr>
        <b/>
        <sz val="7"/>
        <rFont val="Arial"/>
        <family val="2"/>
      </rPr>
      <t>espai fàcilment accessible</t>
    </r>
    <r>
      <rPr>
        <sz val="7"/>
        <rFont val="Arial"/>
        <family val="2"/>
      </rPr>
      <t xml:space="preserve"> de      </t>
    </r>
    <r>
      <rPr>
        <b/>
        <sz val="7"/>
        <rFont val="Arial"/>
        <family val="2"/>
      </rPr>
      <t>150 dm</t>
    </r>
    <r>
      <rPr>
        <b/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per separar les fraccions següents:   </t>
    </r>
  </si>
  <si>
    <r>
      <t>al menys una família de productes de la construcció de l’edifici</t>
    </r>
    <r>
      <rPr>
        <sz val="7"/>
        <rFont val="Arial"/>
        <family val="2"/>
      </rPr>
      <t xml:space="preserve"> </t>
    </r>
    <r>
      <rPr>
        <sz val="7"/>
        <color indexed="23"/>
        <rFont val="Arial"/>
        <family val="2"/>
      </rPr>
      <t>(productes destinats al mateix ús)</t>
    </r>
    <r>
      <rPr>
        <sz val="7"/>
        <rFont val="Arial"/>
        <family val="2"/>
      </rPr>
      <t xml:space="preserve">, </t>
    </r>
    <r>
      <rPr>
        <b/>
        <sz val="7"/>
        <rFont val="Arial"/>
        <family val="2"/>
      </rPr>
      <t>haurà de disposar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d'un</t>
    </r>
    <r>
      <rPr>
        <sz val="7"/>
        <rFont val="Arial"/>
        <family val="2"/>
      </rPr>
      <t xml:space="preserve"> dels següents :</t>
    </r>
  </si>
  <si>
    <r>
      <t xml:space="preserve">en la construcció de </t>
    </r>
    <r>
      <rPr>
        <sz val="8"/>
        <rFont val="Arial"/>
        <family val="2"/>
      </rPr>
      <t>l’edifici</t>
    </r>
    <r>
      <rPr>
        <b/>
        <sz val="8"/>
        <rFont val="Arial"/>
        <family val="2"/>
      </rPr>
      <t xml:space="preserve"> cal obtenir </t>
    </r>
    <r>
      <rPr>
        <sz val="8"/>
        <rFont val="Arial"/>
        <family val="2"/>
      </rPr>
      <t>un mínim de 10 punts</t>
    </r>
    <r>
      <rPr>
        <b/>
        <sz val="8"/>
        <rFont val="Arial"/>
        <family val="2"/>
      </rPr>
      <t xml:space="preserve">, utilitzant algunes de les </t>
    </r>
    <r>
      <rPr>
        <sz val="8"/>
        <rFont val="Arial"/>
        <family val="2"/>
      </rPr>
      <t>solucions constructives següents</t>
    </r>
    <r>
      <rPr>
        <b/>
        <sz val="8"/>
        <rFont val="Arial"/>
        <family val="2"/>
      </rPr>
      <t>:</t>
    </r>
  </si>
  <si>
    <t>DISSENY  DE L'EDIFICI</t>
  </si>
  <si>
    <r>
      <t>façana ventilada a orientació sud-oest (± 90</t>
    </r>
    <r>
      <rPr>
        <vertAlign val="superscript"/>
        <sz val="7"/>
        <rFont val="Arial"/>
        <family val="2"/>
      </rPr>
      <t>0</t>
    </r>
    <r>
      <rPr>
        <sz val="7"/>
        <rFont val="Arial"/>
        <family val="2"/>
      </rPr>
      <t>)</t>
    </r>
  </si>
  <si>
    <r>
      <t xml:space="preserve">edificis amb </t>
    </r>
    <r>
      <rPr>
        <b/>
        <sz val="7"/>
        <rFont val="Arial"/>
        <family val="2"/>
      </rPr>
      <t>demanda d’aigua calenta sanitària ≥ 50 l/dia a 60</t>
    </r>
    <r>
      <rPr>
        <b/>
        <vertAlign val="superscript"/>
        <sz val="7"/>
        <rFont val="Arial"/>
        <family val="2"/>
      </rPr>
      <t>0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han de disposar de sistema de producció </t>
    </r>
    <r>
      <rPr>
        <b/>
        <sz val="7"/>
        <rFont val="Arial"/>
        <family val="2"/>
      </rPr>
      <t>d’ACS amb energia solar tèrmica</t>
    </r>
    <r>
      <rPr>
        <sz val="7"/>
        <rFont val="Arial"/>
        <family val="2"/>
      </rPr>
      <t xml:space="preserve"> </t>
    </r>
  </si>
  <si>
    <r>
      <t xml:space="preserve">en edificis d’habitatges, les obertures dels tancaments exteriors sobreexposats o exposats (NRE-AT/87), disposen de solucions de finestra, doble finestra o balconada, on el conjunt de bastiment i envidrament tenen aïllament a so aeri R de </t>
    </r>
    <r>
      <rPr>
        <b/>
        <sz val="7"/>
        <rFont val="Arial"/>
        <family val="2"/>
      </rPr>
      <t xml:space="preserve"> ≥ </t>
    </r>
    <r>
      <rPr>
        <sz val="7"/>
        <rFont val="Arial"/>
        <family val="2"/>
      </rPr>
      <t>28 dBA</t>
    </r>
  </si>
  <si>
    <t xml:space="preserve">  PARÀMETRES D'ECOEFICIÈNCIA D’OBLIGAT COMPLIMENT</t>
  </si>
  <si>
    <r>
      <t>AIGUA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>tots els usos</t>
    </r>
  </si>
  <si>
    <r>
      <t xml:space="preserve">ENERGIA </t>
    </r>
    <r>
      <rPr>
        <sz val="7"/>
        <rFont val="Arial"/>
        <family val="2"/>
      </rPr>
      <t>tots els usos</t>
    </r>
  </si>
  <si>
    <r>
      <t xml:space="preserve">MATERIALS I SISTEMES CONSTRUCTIUS </t>
    </r>
    <r>
      <rPr>
        <sz val="7"/>
        <rFont val="Arial"/>
        <family val="2"/>
      </rPr>
      <t>tots els usos</t>
    </r>
  </si>
  <si>
    <r>
      <t xml:space="preserve"> </t>
    </r>
    <r>
      <rPr>
        <b/>
        <sz val="8"/>
        <rFont val="Arial"/>
        <family val="2"/>
      </rPr>
      <t xml:space="preserve"> EDIFICIS D’HABITATGES  </t>
    </r>
    <r>
      <rPr>
        <sz val="8"/>
        <rFont val="Arial"/>
        <family val="2"/>
      </rPr>
      <t>exclusivament</t>
    </r>
  </si>
  <si>
    <r>
      <t>MATERIALS I SISTEMES CONSTRUCTIUS</t>
    </r>
    <r>
      <rPr>
        <b/>
        <sz val="9"/>
        <rFont val="Arial"/>
        <family val="2"/>
      </rPr>
      <t xml:space="preserve"> </t>
    </r>
    <r>
      <rPr>
        <sz val="7"/>
        <rFont val="Arial"/>
        <family val="2"/>
      </rPr>
      <t>tots els usos</t>
    </r>
  </si>
  <si>
    <r>
      <t xml:space="preserve">RESIDUS.  DOMÈSTICS </t>
    </r>
    <r>
      <rPr>
        <sz val="7"/>
        <rFont val="Arial"/>
        <family val="2"/>
      </rPr>
      <t>tots els usos</t>
    </r>
  </si>
  <si>
    <t>no és d’aplicació quan :</t>
  </si>
  <si>
    <t>cal justificar-ho adequadament a la memòria</t>
  </si>
  <si>
    <t>envasos lleugers, matèria  orgànica, vidre, paper/cartró i rebuig</t>
  </si>
  <si>
    <t>USUARIS DE L'EDIFICI</t>
  </si>
  <si>
    <r>
      <t>aixetes</t>
    </r>
    <r>
      <rPr>
        <sz val="7"/>
        <rFont val="Arial"/>
        <family val="2"/>
      </rPr>
      <t xml:space="preserve"> de lavabos, bidets, aigüeres i equips de dutxa: cabal </t>
    </r>
    <r>
      <rPr>
        <b/>
        <sz val="7"/>
        <rFont val="Arial"/>
        <family val="2"/>
      </rPr>
      <t xml:space="preserve">Q  </t>
    </r>
    <r>
      <rPr>
        <sz val="8"/>
        <rFont val="UniversalMath1 BT"/>
        <family val="1"/>
        <charset val="2"/>
      </rPr>
      <t>[</t>
    </r>
    <r>
      <rPr>
        <b/>
        <sz val="7"/>
        <rFont val="Arial"/>
        <family val="2"/>
      </rPr>
      <t xml:space="preserve"> 12 l/min</t>
    </r>
    <r>
      <rPr>
        <sz val="7"/>
        <rFont val="Arial"/>
        <family val="2"/>
      </rPr>
      <t xml:space="preserve">; </t>
    </r>
    <r>
      <rPr>
        <b/>
        <sz val="7"/>
        <rFont val="Arial"/>
        <family val="2"/>
      </rPr>
      <t>Q ≥ 9 l/min a 1 bar</t>
    </r>
  </si>
  <si>
    <r>
      <t>obertures de cobertes i façanes orientades a sud-oest (± 90</t>
    </r>
    <r>
      <rPr>
        <b/>
        <vertAlign val="superscript"/>
        <sz val="7"/>
        <rFont val="Arial"/>
        <family val="2"/>
      </rPr>
      <t>0</t>
    </r>
    <r>
      <rPr>
        <b/>
        <sz val="7"/>
        <rFont val="Arial"/>
        <family val="2"/>
      </rPr>
      <t>)</t>
    </r>
    <r>
      <rPr>
        <sz val="7"/>
        <rFont val="Arial"/>
        <family val="2"/>
      </rPr>
      <t xml:space="preserve">, disposen d’element o tractament </t>
    </r>
    <r>
      <rPr>
        <b/>
        <sz val="7"/>
        <rFont val="Arial"/>
        <family val="2"/>
      </rPr>
      <t>a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l’exterior o entre els dos vidres</t>
    </r>
    <r>
      <rPr>
        <sz val="7"/>
        <rFont val="Arial"/>
        <family val="2"/>
      </rPr>
      <t xml:space="preserve"> tal que : </t>
    </r>
    <r>
      <rPr>
        <b/>
        <sz val="7"/>
        <rFont val="Arial"/>
        <family val="2"/>
      </rPr>
      <t>factor solar</t>
    </r>
    <r>
      <rPr>
        <sz val="7"/>
        <rFont val="Arial"/>
        <family val="2"/>
      </rPr>
      <t xml:space="preserve"> de la part envidrada </t>
    </r>
    <r>
      <rPr>
        <b/>
        <sz val="7"/>
        <rFont val="Arial"/>
        <family val="2"/>
      </rPr>
      <t>S</t>
    </r>
    <r>
      <rPr>
        <sz val="8"/>
        <rFont val="UniversalMath1 BT"/>
        <family val="1"/>
        <charset val="2"/>
      </rPr>
      <t>[</t>
    </r>
    <r>
      <rPr>
        <b/>
        <sz val="7"/>
        <rFont val="Arial"/>
        <family val="2"/>
      </rPr>
      <t xml:space="preserve"> 35%</t>
    </r>
  </si>
  <si>
    <r>
      <t>reduir el coeficient mitjà de transmitància tèrmica Km dels tancaments verticals exteriors en un 10% de 0,70 W/m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K ;       Km </t>
    </r>
    <r>
      <rPr>
        <sz val="8"/>
        <rFont val="UniversalMath1 BT"/>
        <family val="1"/>
        <charset val="2"/>
      </rPr>
      <t xml:space="preserve">[ </t>
    </r>
    <r>
      <rPr>
        <sz val="7"/>
        <rFont val="Arial"/>
        <family val="2"/>
      </rPr>
      <t>0,63 W/m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K</t>
    </r>
  </si>
  <si>
    <r>
      <t>reduir el coeficient mitjà de transmitància tèrmica Km dels tancaments verticals exteriors en un 20% de 0,70 W/m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K ;       Km </t>
    </r>
    <r>
      <rPr>
        <sz val="8"/>
        <rFont val="UniversalMath1 BT"/>
        <family val="1"/>
        <charset val="2"/>
      </rPr>
      <t>[</t>
    </r>
    <r>
      <rPr>
        <sz val="7"/>
        <rFont val="Arial"/>
        <family val="2"/>
      </rPr>
      <t xml:space="preserve"> 0,56 W/m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K</t>
    </r>
  </si>
  <si>
    <r>
      <t>reduir el coeficient mitjà de transmitància tèrmica Km dels tancaments verticals exteriors en un 30% de 0,70 W/m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K ;       Km </t>
    </r>
    <r>
      <rPr>
        <sz val="8"/>
        <rFont val="UniversalMath1 BT"/>
        <family val="1"/>
        <charset val="2"/>
      </rPr>
      <t>[</t>
    </r>
    <r>
      <rPr>
        <sz val="7"/>
        <rFont val="Arial"/>
        <family val="2"/>
      </rPr>
      <t xml:space="preserve"> 0,49 W/m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K</t>
    </r>
  </si>
  <si>
    <r>
      <t xml:space="preserve">en els edificis d’habitatges, els elements horitzontals de separació entre propietats i usuaris diferents, i també les cobertes transitables, tenen solucions constructives en les que el nivell d’impacte Ln en l’espai inferior sigui </t>
    </r>
    <r>
      <rPr>
        <sz val="8"/>
        <rFont val="UniversalMath1 BT"/>
        <family val="1"/>
        <charset val="2"/>
      </rPr>
      <t>[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 xml:space="preserve"> </t>
    </r>
    <r>
      <rPr>
        <sz val="7"/>
        <rFont val="Arial"/>
        <family val="2"/>
      </rPr>
      <t>74 dBA</t>
    </r>
  </si>
  <si>
    <t xml:space="preserve"> PARÀMETRES AMBIENTALS D’OBLIGAT COMPLIMENT</t>
  </si>
  <si>
    <t xml:space="preserve"> PARÀMETRES D'ECOEFICIÈNCIA D'OBLIGAT COMPLIMENT</t>
  </si>
  <si>
    <r>
      <t>ADOPCIÓ DE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 xml:space="preserve">CRITERIS  AMBIENTALS I D’ECOEFICIÈNCIA EN ELS   EDIFICIS. </t>
    </r>
  </si>
  <si>
    <t>DECRET 21/2006</t>
  </si>
  <si>
    <r>
      <t>ADOPCIÓ DE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 xml:space="preserve">CRITERIS  AMBIENTALS I D’ECOEFICIÈNCIA EN ELS   EDIFICIS.                                                                                  </t>
    </r>
  </si>
  <si>
    <t>A</t>
  </si>
  <si>
    <t>(1)</t>
  </si>
  <si>
    <t>(2)</t>
  </si>
  <si>
    <r>
      <t>Per tal de no entrar en contradicció amb el Codi Tècnic de l’Edificació, a partir de la data d’aplicació obligatòria del Document Bàsic HE (29/09/2006) la Km s’assimilarà a la U</t>
    </r>
    <r>
      <rPr>
        <vertAlign val="subscript"/>
        <sz val="7"/>
        <rFont val="Tahoma"/>
        <family val="2"/>
      </rPr>
      <t>Mlim</t>
    </r>
    <r>
      <rPr>
        <sz val="7"/>
        <rFont val="Tahoma"/>
        <family val="2"/>
      </rPr>
      <t>, és a dir, a la Transmitància límit mitjana dels murs de l’edifici (taules 2.2 del CTE)</t>
    </r>
  </si>
  <si>
    <t>(3)</t>
  </si>
  <si>
    <r>
      <t xml:space="preserve">si per la </t>
    </r>
    <r>
      <rPr>
        <b/>
        <sz val="7"/>
        <rFont val="Arial"/>
        <family val="2"/>
      </rPr>
      <t>producció d’ACS</t>
    </r>
    <r>
      <rPr>
        <sz val="7"/>
        <rFont val="Arial"/>
        <family val="2"/>
      </rPr>
      <t xml:space="preserve"> s’utilitzen </t>
    </r>
    <r>
      <rPr>
        <b/>
        <sz val="7"/>
        <rFont val="Arial"/>
        <family val="2"/>
      </rPr>
      <t>resistències elèctriques amb efecte Joule;</t>
    </r>
    <r>
      <rPr>
        <sz val="7"/>
        <rFont val="Arial"/>
        <family val="2"/>
      </rPr>
      <t xml:space="preserve"> a qualsevol zona climàtica:</t>
    </r>
  </si>
  <si>
    <r>
      <t xml:space="preserve">la zona </t>
    </r>
    <r>
      <rPr>
        <b/>
        <sz val="7"/>
        <rFont val="Arial"/>
        <family val="2"/>
      </rPr>
      <t xml:space="preserve">no té servei de gas canalitzat </t>
    </r>
    <r>
      <rPr>
        <sz val="7"/>
        <rFont val="Arial"/>
        <family val="2"/>
      </rPr>
      <t xml:space="preserve">o </t>
    </r>
    <r>
      <rPr>
        <b/>
        <sz val="7"/>
        <rFont val="Arial"/>
        <family val="2"/>
      </rPr>
      <t>l’aportació energètica és cobreix amb altres fonts d’energies renovables</t>
    </r>
  </si>
  <si>
    <r>
      <t xml:space="preserve">%  </t>
    </r>
    <r>
      <rPr>
        <sz val="7"/>
        <rFont val="Arial"/>
        <family val="2"/>
      </rPr>
      <t>(4)</t>
    </r>
  </si>
  <si>
    <t>(4)</t>
  </si>
  <si>
    <t>Contribució solar mínima d'energia solar en la producció d'ACS</t>
  </si>
  <si>
    <t>Texte codi de barres:</t>
  </si>
  <si>
    <t xml:space="preserve">Versió: </t>
  </si>
  <si>
    <t xml:space="preserve">Document: </t>
  </si>
  <si>
    <t>S</t>
  </si>
  <si>
    <t xml:space="preserve">Lee aut.: </t>
  </si>
  <si>
    <t xml:space="preserve">Crea aut.: </t>
  </si>
  <si>
    <t>S: Informa automaticamente los campos al leer un codigo de barras</t>
  </si>
  <si>
    <t>Lectura del codi de barres</t>
  </si>
  <si>
    <t>Cel·les codi barres Coac</t>
  </si>
  <si>
    <t>Cel·les addicionals</t>
  </si>
  <si>
    <t>S: Afegeix al codi de barres les cel.les addicionals</t>
  </si>
  <si>
    <t xml:space="preserve">Afe. add.: </t>
  </si>
  <si>
    <t>Criteris de demanda</t>
  </si>
  <si>
    <t>litres ACS/dia a 60°C y persona</t>
  </si>
  <si>
    <t>Habitatges</t>
  </si>
  <si>
    <t>Hospitals, clíniques</t>
  </si>
  <si>
    <t>Ambulatoris i centres de salut</t>
  </si>
  <si>
    <t>Hotels de 5 estrelles</t>
  </si>
  <si>
    <t>Hotels de 4 estrelles</t>
  </si>
  <si>
    <t>Hotels de 3 estrelles</t>
  </si>
  <si>
    <t>Hotels de 1 i 2 estrelles</t>
  </si>
  <si>
    <t>Pensions/hostals</t>
  </si>
  <si>
    <t>Residències (gent gran, estudiants)</t>
  </si>
  <si>
    <t>Albergs</t>
  </si>
  <si>
    <t>Centres escolars amb dutxes</t>
  </si>
  <si>
    <t>Centres escolars sense dutxes</t>
  </si>
  <si>
    <t>Centres de l'Administració pública, bancs i oficines</t>
  </si>
  <si>
    <t>Vestuaris/dutxes col·lectives (piscines, poliesportius, gimnasos)</t>
  </si>
  <si>
    <t>codi</t>
  </si>
  <si>
    <t>H01</t>
  </si>
  <si>
    <t>S01</t>
  </si>
  <si>
    <t>S02</t>
  </si>
  <si>
    <t>R01</t>
  </si>
  <si>
    <t>R02</t>
  </si>
  <si>
    <t>R03</t>
  </si>
  <si>
    <t>R04</t>
  </si>
  <si>
    <t>R05</t>
  </si>
  <si>
    <t>R06</t>
  </si>
  <si>
    <t>R07</t>
  </si>
  <si>
    <t>D01</t>
  </si>
  <si>
    <t>D02</t>
  </si>
  <si>
    <t>A01</t>
  </si>
  <si>
    <t>E01</t>
  </si>
  <si>
    <t>X</t>
  </si>
  <si>
    <t>x</t>
  </si>
  <si>
    <t>N</t>
  </si>
  <si>
    <t>H</t>
  </si>
  <si>
    <t>Residencial col·lectiu</t>
  </si>
  <si>
    <t>R</t>
  </si>
  <si>
    <t>Administratiu</t>
  </si>
  <si>
    <t>Docent</t>
  </si>
  <si>
    <t>D</t>
  </si>
  <si>
    <t>Sanitari</t>
  </si>
  <si>
    <t>Esportiu</t>
  </si>
  <si>
    <t>E</t>
  </si>
  <si>
    <t>Alt Camp</t>
  </si>
  <si>
    <t>IV</t>
  </si>
  <si>
    <t>Alt Empordà</t>
  </si>
  <si>
    <t>III</t>
  </si>
  <si>
    <t>Alt Penedès</t>
  </si>
  <si>
    <t>Alt Urgell</t>
  </si>
  <si>
    <t>II</t>
  </si>
  <si>
    <t>Alta Ribagorça</t>
  </si>
  <si>
    <t>Anoia</t>
  </si>
  <si>
    <t>Bages</t>
  </si>
  <si>
    <t>Baix Camp</t>
  </si>
  <si>
    <t>Baix Ebre</t>
  </si>
  <si>
    <t>Baix Empordà</t>
  </si>
  <si>
    <t>Baix Llobregat</t>
  </si>
  <si>
    <t>Baix Penedès</t>
  </si>
  <si>
    <t>Barcelonès</t>
  </si>
  <si>
    <t>Berguedà</t>
  </si>
  <si>
    <t>Cerdanya</t>
  </si>
  <si>
    <t>Conca de Barberà</t>
  </si>
  <si>
    <t>Garraf</t>
  </si>
  <si>
    <t>Garrigues</t>
  </si>
  <si>
    <t>Garrotxa</t>
  </si>
  <si>
    <t>Gironès</t>
  </si>
  <si>
    <t>Maresme</t>
  </si>
  <si>
    <t>Montsià</t>
  </si>
  <si>
    <t>Noguera</t>
  </si>
  <si>
    <t>Osona</t>
  </si>
  <si>
    <t>Pallars Jussà</t>
  </si>
  <si>
    <t>Pallars Sobirà</t>
  </si>
  <si>
    <t>Pla de l'Estany</t>
  </si>
  <si>
    <t>Priorat</t>
  </si>
  <si>
    <t>Ribera d'Ebre</t>
  </si>
  <si>
    <t>Ripollès</t>
  </si>
  <si>
    <t>Segarra</t>
  </si>
  <si>
    <t>Segrià</t>
  </si>
  <si>
    <t>Selva</t>
  </si>
  <si>
    <t>Solsonès</t>
  </si>
  <si>
    <t>Tarragonès</t>
  </si>
  <si>
    <t>Terra Alta</t>
  </si>
  <si>
    <t>Urgell</t>
  </si>
  <si>
    <t>Vall d'Aran</t>
  </si>
  <si>
    <t>Vallès Occidental</t>
  </si>
  <si>
    <t>Vallès Oriental</t>
  </si>
  <si>
    <t>Comarques</t>
  </si>
  <si>
    <t>Classificació climàtica</t>
  </si>
  <si>
    <t>Contribució mínima d'energia solar en la producció d'aigua calenta sanitària</t>
  </si>
  <si>
    <t>Demanda total d'aigua calenta sanitària de l'edifici</t>
  </si>
  <si>
    <t>Zones climàtiques (en funció de la irradiació global diària, mitjana anual)</t>
  </si>
  <si>
    <t>(litres/dia)</t>
  </si>
  <si>
    <t>50 a 5.000 litres</t>
  </si>
  <si>
    <t>5.001 a 6.000 litres</t>
  </si>
  <si>
    <t>6.001 a 7.000 litres</t>
  </si>
  <si>
    <t>7.001 a 8.000 litres</t>
  </si>
  <si>
    <t>8.001 a 9.000 litres</t>
  </si>
  <si>
    <t>9.001 a 10.000 litres</t>
  </si>
  <si>
    <t>10.001 a 12.500 litres</t>
  </si>
  <si>
    <t>&gt; 12.500 litres</t>
  </si>
  <si>
    <t>Clas. Clim.</t>
  </si>
  <si>
    <t>Columna</t>
  </si>
  <si>
    <t/>
  </si>
  <si>
    <r>
      <t>Decret 21/2006</t>
    </r>
    <r>
      <rPr>
        <sz val="7"/>
        <rFont val="Arial"/>
        <family val="2"/>
      </rPr>
      <t xml:space="preserve"> - Adopció de criteris ambientals i d'ecoeficiència en els edificis.  Oficina Consultora Tècnica .Col·legi d'Arquitectes de Catalunya  . Departament de Medi Ambient i Habitatge. Generalitat de Catalunya. v 1.1- Agost 2006</t>
    </r>
  </si>
  <si>
    <t xml:space="preserve">S: Modifica automàticament el codi de barres al canviar els camps </t>
  </si>
  <si>
    <t>Usuaris</t>
  </si>
  <si>
    <t>PROJECTE BÀSIC</t>
  </si>
  <si>
    <t>(ESPECIFICACIÓ DE LES DISPOSICIONS ADOPTADES)</t>
  </si>
  <si>
    <t>Cal fer constar el mateix percentatge de contribució solar que a (3)</t>
  </si>
  <si>
    <r>
      <t xml:space="preserve">%  </t>
    </r>
    <r>
      <rPr>
        <sz val="7"/>
        <rFont val="Arial"/>
        <family val="2"/>
      </rPr>
      <t>(3)</t>
    </r>
  </si>
  <si>
    <t>Per algunes zones climàtiques, els requeriments del CTE, son més restrictius que els del decret de ecoeficiència</t>
  </si>
  <si>
    <r>
      <t>xarxa de sanejament separada</t>
    </r>
    <r>
      <rPr>
        <sz val="7"/>
        <rFont val="Arial"/>
        <family val="2"/>
      </rPr>
      <t xml:space="preserve"> per aigües residuals i  pluvials fins arqueta fora propietat o límit més proper</t>
    </r>
  </si>
  <si>
    <r>
      <t xml:space="preserve">obertures de cobertes </t>
    </r>
    <r>
      <rPr>
        <sz val="8"/>
        <rFont val="Arial"/>
        <family val="2"/>
      </rPr>
      <t>i</t>
    </r>
    <r>
      <rPr>
        <b/>
        <sz val="8"/>
        <rFont val="Arial"/>
        <family val="2"/>
      </rPr>
      <t xml:space="preserve"> façanes</t>
    </r>
    <r>
      <rPr>
        <sz val="8"/>
        <rFont val="Arial"/>
        <family val="2"/>
      </rPr>
      <t xml:space="preserve"> d’espais habitables amb vidres dobles o similar :     </t>
    </r>
    <r>
      <rPr>
        <sz val="7"/>
        <rFont val="Arial"/>
        <family val="2"/>
      </rPr>
      <t xml:space="preserve"> 
</t>
    </r>
    <r>
      <rPr>
        <b/>
        <sz val="7"/>
        <rFont val="Arial"/>
        <family val="2"/>
      </rPr>
      <t xml:space="preserve">Km </t>
    </r>
    <r>
      <rPr>
        <sz val="8"/>
        <rFont val="UniversalMath1 BT"/>
        <family val="1"/>
        <charset val="2"/>
      </rPr>
      <t>[</t>
    </r>
    <r>
      <rPr>
        <b/>
        <sz val="7"/>
        <rFont val="Arial"/>
        <family val="2"/>
      </rPr>
      <t xml:space="preserve"> 3,30 W/m</t>
    </r>
    <r>
      <rPr>
        <b/>
        <vertAlign val="superscript"/>
        <sz val="7"/>
        <rFont val="Arial"/>
        <family val="2"/>
      </rPr>
      <t>2</t>
    </r>
    <r>
      <rPr>
        <b/>
        <sz val="7"/>
        <rFont val="Arial"/>
        <family val="2"/>
      </rPr>
      <t xml:space="preserve">K  </t>
    </r>
    <r>
      <rPr>
        <sz val="7"/>
        <rFont val="Arial"/>
        <family val="2"/>
      </rPr>
      <t xml:space="preserve"> (1)(2)</t>
    </r>
  </si>
  <si>
    <r>
      <t>parts massisses</t>
    </r>
    <r>
      <rPr>
        <sz val="8"/>
        <rFont val="Arial"/>
        <family val="2"/>
      </rPr>
      <t xml:space="preserve"> de tots els </t>
    </r>
    <r>
      <rPr>
        <b/>
        <sz val="8"/>
        <rFont val="Arial"/>
        <family val="2"/>
      </rPr>
      <t>tancaments verticals exteriors</t>
    </r>
    <r>
      <rPr>
        <sz val="8"/>
        <rFont val="Arial"/>
        <family val="2"/>
      </rPr>
      <t xml:space="preserve">, ponts tèrmics inclosos : 
</t>
    </r>
    <r>
      <rPr>
        <b/>
        <sz val="7"/>
        <rFont val="Arial"/>
        <family val="2"/>
      </rPr>
      <t xml:space="preserve">Km </t>
    </r>
    <r>
      <rPr>
        <sz val="8"/>
        <rFont val="UniversalMath1 BT"/>
        <family val="1"/>
        <charset val="2"/>
      </rPr>
      <t xml:space="preserve">[ </t>
    </r>
    <r>
      <rPr>
        <b/>
        <sz val="7"/>
        <rFont val="Arial"/>
        <family val="2"/>
      </rPr>
      <t>0,70 W/m</t>
    </r>
    <r>
      <rPr>
        <b/>
        <vertAlign val="superscript"/>
        <sz val="7"/>
        <rFont val="Arial"/>
        <family val="2"/>
      </rPr>
      <t>2</t>
    </r>
    <r>
      <rPr>
        <b/>
        <sz val="7"/>
        <rFont val="Arial"/>
        <family val="2"/>
      </rPr>
      <t xml:space="preserve">K </t>
    </r>
    <r>
      <rPr>
        <sz val="7"/>
        <rFont val="Arial"/>
        <family val="2"/>
      </rPr>
      <t>(1)(2)</t>
    </r>
  </si>
  <si>
    <t xml:space="preserve"> </t>
  </si>
  <si>
    <t>En l'ús d'habitatge, el càlcul del nombre de persones es farà utilitzant com a valors mínims els que es relacionen a continuació (n nombre d'habitacions):</t>
  </si>
  <si>
    <t>Un espai únic</t>
  </si>
  <si>
    <t>1 H</t>
  </si>
  <si>
    <t>2 H</t>
  </si>
  <si>
    <t>3 H</t>
  </si>
  <si>
    <t>5 H</t>
  </si>
  <si>
    <t>6 H</t>
  </si>
  <si>
    <t>7 H</t>
  </si>
  <si>
    <t>4 H</t>
  </si>
  <si>
    <t>1,3xn</t>
  </si>
  <si>
    <t>&gt;= 8 H</t>
  </si>
  <si>
    <t>Errors</t>
  </si>
  <si>
    <t>Errors total</t>
  </si>
  <si>
    <t>Població</t>
  </si>
  <si>
    <t>Altura</t>
  </si>
  <si>
    <t>Provincia</t>
  </si>
  <si>
    <t>Abrera</t>
  </si>
  <si>
    <t>Barcelona</t>
  </si>
  <si>
    <t>Aguilar de Segarra</t>
  </si>
  <si>
    <t>Aiguafreda</t>
  </si>
  <si>
    <t>Alella</t>
  </si>
  <si>
    <t>Alpens</t>
  </si>
  <si>
    <t>Ametlla del Vallès, l'</t>
  </si>
  <si>
    <t>Arenys de Mar</t>
  </si>
  <si>
    <t>Arenys de Munt</t>
  </si>
  <si>
    <t>Argençola</t>
  </si>
  <si>
    <t>Argentona</t>
  </si>
  <si>
    <t>Artés</t>
  </si>
  <si>
    <t>Avià</t>
  </si>
  <si>
    <t>Avinyó</t>
  </si>
  <si>
    <t>Avinyonet del Penedès</t>
  </si>
  <si>
    <t>Badalona</t>
  </si>
  <si>
    <t>Badia del Vallès</t>
  </si>
  <si>
    <t>Bagà</t>
  </si>
  <si>
    <t>Balsareny</t>
  </si>
  <si>
    <t>Barberà del Vallès</t>
  </si>
  <si>
    <t>Begues</t>
  </si>
  <si>
    <t>Bellprat</t>
  </si>
  <si>
    <t>Berga</t>
  </si>
  <si>
    <t>Bigues i Riells</t>
  </si>
  <si>
    <t>Borredà</t>
  </si>
  <si>
    <t>Bruc, el</t>
  </si>
  <si>
    <t>Brull, el</t>
  </si>
  <si>
    <t>Cabanyes, les</t>
  </si>
  <si>
    <t>Cabrera de Mar</t>
  </si>
  <si>
    <t>Cabrera d'Igualada</t>
  </si>
  <si>
    <t>Cabrils</t>
  </si>
  <si>
    <t>Calaf</t>
  </si>
  <si>
    <t>Calders</t>
  </si>
  <si>
    <t>Caldes de Montbui</t>
  </si>
  <si>
    <t>Caldes d'Estrac</t>
  </si>
  <si>
    <t>Calella</t>
  </si>
  <si>
    <t>Calldetenes</t>
  </si>
  <si>
    <t>Callús</t>
  </si>
  <si>
    <t>Calonge de Segarra</t>
  </si>
  <si>
    <t>Campins</t>
  </si>
  <si>
    <t>Canet de Mar</t>
  </si>
  <si>
    <t>Canovelles</t>
  </si>
  <si>
    <t>Cànoves i Samalús</t>
  </si>
  <si>
    <t>Canyelles</t>
  </si>
  <si>
    <t>Capellades</t>
  </si>
  <si>
    <t>Capolat</t>
  </si>
  <si>
    <t>Cardedeu</t>
  </si>
  <si>
    <t>Cardona</t>
  </si>
  <si>
    <t>Carme</t>
  </si>
  <si>
    <t>Casserres</t>
  </si>
  <si>
    <t>Castell de l'Areny</t>
  </si>
  <si>
    <t>Castellar de N'Hug</t>
  </si>
  <si>
    <t>Castellar del Riu</t>
  </si>
  <si>
    <t>Castellar del Vallès</t>
  </si>
  <si>
    <t>Castellbell i el Vilar</t>
  </si>
  <si>
    <t>Castellbisbal</t>
  </si>
  <si>
    <t>Castellcir</t>
  </si>
  <si>
    <t>Castelldefels</t>
  </si>
  <si>
    <t>Castellet i la Gornal</t>
  </si>
  <si>
    <t>Castellfollit de Riubregós</t>
  </si>
  <si>
    <t>Castellfollit del Boix</t>
  </si>
  <si>
    <t>Castellgalí</t>
  </si>
  <si>
    <t>Castellnou de Bages</t>
  </si>
  <si>
    <t>Castellolí</t>
  </si>
  <si>
    <t>Castellterçol</t>
  </si>
  <si>
    <t>Castellví de la Marca</t>
  </si>
  <si>
    <t>Castellví de Rosanes</t>
  </si>
  <si>
    <t>Centelles</t>
  </si>
  <si>
    <t>Cercs</t>
  </si>
  <si>
    <t>Cerdanyola del Vallès</t>
  </si>
  <si>
    <t>Cervelló</t>
  </si>
  <si>
    <t>Collbató</t>
  </si>
  <si>
    <t>Collsuspina</t>
  </si>
  <si>
    <t>Copons</t>
  </si>
  <si>
    <t>Corbera de Llobregat</t>
  </si>
  <si>
    <t>Cornellà de Llobregat</t>
  </si>
  <si>
    <t>Cubelles</t>
  </si>
  <si>
    <t>Dosrius</t>
  </si>
  <si>
    <t>Esparreguera</t>
  </si>
  <si>
    <t>Esplugues de Llobregat</t>
  </si>
  <si>
    <t>Espunyola, l'</t>
  </si>
  <si>
    <t>Estany, l'</t>
  </si>
  <si>
    <t>Figaró-Montmany</t>
  </si>
  <si>
    <t>Fígols</t>
  </si>
  <si>
    <t>Fogars de Montclús</t>
  </si>
  <si>
    <t>Fogars de Tordera</t>
  </si>
  <si>
    <t>Folgueroles</t>
  </si>
  <si>
    <t>Fonollosa</t>
  </si>
  <si>
    <t>Font-rubí</t>
  </si>
  <si>
    <t>Franqueses del Vallès les</t>
  </si>
  <si>
    <t>Gaià</t>
  </si>
  <si>
    <t>Gallifa</t>
  </si>
  <si>
    <t>Garriga, la</t>
  </si>
  <si>
    <t>Gavà</t>
  </si>
  <si>
    <t>Gelida</t>
  </si>
  <si>
    <t>Gironella</t>
  </si>
  <si>
    <t>Gisclareny</t>
  </si>
  <si>
    <t>Granada, la</t>
  </si>
  <si>
    <t>Granera</t>
  </si>
  <si>
    <t>Granollers</t>
  </si>
  <si>
    <t>Gualba</t>
  </si>
  <si>
    <t>Guardiola de Berguedà</t>
  </si>
  <si>
    <t>Gurb</t>
  </si>
  <si>
    <t>Hospitalet de Llobregat, l'</t>
  </si>
  <si>
    <t>Hostalets de Balenyà, els</t>
  </si>
  <si>
    <t>Hostalets de Pierola, els</t>
  </si>
  <si>
    <t>Igualada</t>
  </si>
  <si>
    <t>Jorba</t>
  </si>
  <si>
    <t>Llacuna, la</t>
  </si>
  <si>
    <t>Llagosta, la</t>
  </si>
  <si>
    <t>Lliçà d'Amunt</t>
  </si>
  <si>
    <t>Lliçà de Vall</t>
  </si>
  <si>
    <t>Llinars del Vallès</t>
  </si>
  <si>
    <t>Lluçà</t>
  </si>
  <si>
    <t>Malgrat de Mar</t>
  </si>
  <si>
    <t>Malla</t>
  </si>
  <si>
    <t>Manlleu</t>
  </si>
  <si>
    <t>Manresa</t>
  </si>
  <si>
    <t>Marganell</t>
  </si>
  <si>
    <t>Martorell</t>
  </si>
  <si>
    <t>Martorelles</t>
  </si>
  <si>
    <t>Masies de Roda, les</t>
  </si>
  <si>
    <t>Masies de Voltregà, les</t>
  </si>
  <si>
    <t>Masnou, el</t>
  </si>
  <si>
    <t>Masquefa</t>
  </si>
  <si>
    <t>Matadepera</t>
  </si>
  <si>
    <t>Mataró</t>
  </si>
  <si>
    <t>Mediona</t>
  </si>
  <si>
    <t>Moià</t>
  </si>
  <si>
    <t>Molins de Rei</t>
  </si>
  <si>
    <t>Mollet del Vallès</t>
  </si>
  <si>
    <t>Monistrol de Calders</t>
  </si>
  <si>
    <t>Monistrol de Montserrat</t>
  </si>
  <si>
    <t>Montcada i Reixac</t>
  </si>
  <si>
    <t>Montclar</t>
  </si>
  <si>
    <t>Montesquiu</t>
  </si>
  <si>
    <t>Montgat</t>
  </si>
  <si>
    <t>Montmajor</t>
  </si>
  <si>
    <t>Montmaneu</t>
  </si>
  <si>
    <t>Montmeló</t>
  </si>
  <si>
    <t>Montornès del Vallès</t>
  </si>
  <si>
    <t>Montseny</t>
  </si>
  <si>
    <t>Muntanyola</t>
  </si>
  <si>
    <t>Mura</t>
  </si>
  <si>
    <t>Navarcles</t>
  </si>
  <si>
    <t>Navàs</t>
  </si>
  <si>
    <t>Nou de Berguedà, la</t>
  </si>
  <si>
    <t>Òdena</t>
  </si>
  <si>
    <t>Olèrdola</t>
  </si>
  <si>
    <t>Olesa de Bonesvalls</t>
  </si>
  <si>
    <t>Olesa de Montserrat</t>
  </si>
  <si>
    <t>Olivella</t>
  </si>
  <si>
    <t>Olost</t>
  </si>
  <si>
    <t>Olvan</t>
  </si>
  <si>
    <t>Orís</t>
  </si>
  <si>
    <t>Oristà</t>
  </si>
  <si>
    <t>Orpí</t>
  </si>
  <si>
    <t>Òrrius</t>
  </si>
  <si>
    <t>Pacs del Penedès</t>
  </si>
  <si>
    <t>Palafolls</t>
  </si>
  <si>
    <t>Palau de Plegamans</t>
  </si>
  <si>
    <t>Pallejà</t>
  </si>
  <si>
    <t>Palma de Cervelló, la</t>
  </si>
  <si>
    <t>Papiol, el</t>
  </si>
  <si>
    <t>Parets del Vallès</t>
  </si>
  <si>
    <t>Perafita</t>
  </si>
  <si>
    <t>Piera</t>
  </si>
  <si>
    <t>Pineda de Mar</t>
  </si>
  <si>
    <t>Pla del Penedès, el</t>
  </si>
  <si>
    <t>Pobla de Claramunt, la</t>
  </si>
  <si>
    <t>Pobla de Lillet, la</t>
  </si>
  <si>
    <t>Polinyà</t>
  </si>
  <si>
    <t>Pont de Vilomara i Rocafort, el</t>
  </si>
  <si>
    <t>Pontons</t>
  </si>
  <si>
    <t>Prat de Llobregat, el</t>
  </si>
  <si>
    <t>Prats de Lluçanès</t>
  </si>
  <si>
    <t>Prats de Rei, els</t>
  </si>
  <si>
    <t>Premià de Dalt</t>
  </si>
  <si>
    <t>Premià de Mar</t>
  </si>
  <si>
    <t>Puigdàlber</t>
  </si>
  <si>
    <t>Puig-reig</t>
  </si>
  <si>
    <t>Pujalt</t>
  </si>
  <si>
    <t>Quar, la</t>
  </si>
  <si>
    <t>Rajadell</t>
  </si>
  <si>
    <t>Rellinars</t>
  </si>
  <si>
    <t>Ripollet</t>
  </si>
  <si>
    <t>Roca del Vallès, la</t>
  </si>
  <si>
    <t>Roda de Ter</t>
  </si>
  <si>
    <t>Rubí</t>
  </si>
  <si>
    <t>Rubió</t>
  </si>
  <si>
    <t>Rupit i Pruit</t>
  </si>
  <si>
    <t>Sabadell</t>
  </si>
  <si>
    <t>Sagàs</t>
  </si>
  <si>
    <t>Saldes</t>
  </si>
  <si>
    <t>Sallent</t>
  </si>
  <si>
    <t>Sant Adrià de Besòs</t>
  </si>
  <si>
    <t>Sant Agustí de Lluçanès</t>
  </si>
  <si>
    <t>Sant Andreu de la Barca</t>
  </si>
  <si>
    <t>Sant Andreu de Llavaneres</t>
  </si>
  <si>
    <t>Sant Antoni de Vilamajor</t>
  </si>
  <si>
    <t>Sant Bartomeu del Grau</t>
  </si>
  <si>
    <t>Sant Boi de Llobregat</t>
  </si>
  <si>
    <t>Sant Boi de Lluçanès</t>
  </si>
  <si>
    <t>Sant Cebrià de Vallalta</t>
  </si>
  <si>
    <t>Sant Celoni</t>
  </si>
  <si>
    <t>Sant Climent de Llobregat</t>
  </si>
  <si>
    <t>Sant Cugat del Vallès</t>
  </si>
  <si>
    <t>Sant Cugat Sesgarrigues</t>
  </si>
  <si>
    <t>Sant Esteve de Palautordera</t>
  </si>
  <si>
    <t>Sant Esteve Sesrovires</t>
  </si>
  <si>
    <t>Sant Feliu de Codines</t>
  </si>
  <si>
    <t>Sant Feliu de Llobregat</t>
  </si>
  <si>
    <t>Sant Feliu Sasserra</t>
  </si>
  <si>
    <t>Sant Fost de Campsentelles</t>
  </si>
  <si>
    <t>Sant Fruitós de Bages</t>
  </si>
  <si>
    <t>Sant Hipòlit de Voltregà</t>
  </si>
  <si>
    <t>Sant Iscle de Vallalta</t>
  </si>
  <si>
    <t>Sant Jaume de Frontanyà</t>
  </si>
  <si>
    <t>Sant Joan de Vilatorrada</t>
  </si>
  <si>
    <t>Sant Joan Despí</t>
  </si>
  <si>
    <t>Sant Julià de Cerdanyola</t>
  </si>
  <si>
    <t>Sant Julià de Vilatorta</t>
  </si>
  <si>
    <t>Sant Just Desvern</t>
  </si>
  <si>
    <t>Sant Llorenç d'Hortons</t>
  </si>
  <si>
    <t>Sant Llorenç Savall</t>
  </si>
  <si>
    <t>Sant Martí d'Albars</t>
  </si>
  <si>
    <t>Sant Martí de Centelles</t>
  </si>
  <si>
    <t>Sant Martí de Tous</t>
  </si>
  <si>
    <t>Sant Martí Sarroca</t>
  </si>
  <si>
    <t>Sant Martí Sesgueioles</t>
  </si>
  <si>
    <t>Sant Mateu de Bages</t>
  </si>
  <si>
    <t>Sant Pere de Ribes</t>
  </si>
  <si>
    <t>Sant Pere de Riudebitlles</t>
  </si>
  <si>
    <t>Sant Pere de Torelló</t>
  </si>
  <si>
    <t>Sant Pere de Vilamajor</t>
  </si>
  <si>
    <t>Sant Pere Sallavinera</t>
  </si>
  <si>
    <t>Sant Pol de Mar</t>
  </si>
  <si>
    <t>Sant Quintí de Mediona</t>
  </si>
  <si>
    <t>Sant Quirze de Besora</t>
  </si>
  <si>
    <t>Sant Quirze del Vallès</t>
  </si>
  <si>
    <t>Sant Quirze Safaja</t>
  </si>
  <si>
    <t>Sant Sadurní d'Anoia</t>
  </si>
  <si>
    <t>Sant Sadurní d'Osormort</t>
  </si>
  <si>
    <t>Sant Salvador de Guardiola</t>
  </si>
  <si>
    <t>Sant Vicenç de Castellet</t>
  </si>
  <si>
    <t>Sant Vicenç de Montalt</t>
  </si>
  <si>
    <t>Sant Vicenç de Torelló</t>
  </si>
  <si>
    <t>Sant Vicenç dels Horts</t>
  </si>
  <si>
    <t>Santa Cecília de Voltregà</t>
  </si>
  <si>
    <t>Santa Coloma de Cervelló</t>
  </si>
  <si>
    <t>Santa Coloma de Gramenet</t>
  </si>
  <si>
    <t>Santa Eugènia de Berga</t>
  </si>
  <si>
    <t>Santa Eulàlia de Riuprimer</t>
  </si>
  <si>
    <t>Santa Eulàlia de Ronçana</t>
  </si>
  <si>
    <t>Santa Fe del Penedès</t>
  </si>
  <si>
    <t>Santa Margarida de Montbui</t>
  </si>
  <si>
    <t>Santa Margarida i els Monjos</t>
  </si>
  <si>
    <t>Santa Maria de Besora</t>
  </si>
  <si>
    <t>Santa Maria de Corcó</t>
  </si>
  <si>
    <t>Santa Maria de Martorelles</t>
  </si>
  <si>
    <t>Santa Maria de Merlès</t>
  </si>
  <si>
    <t>Santa Maria de Miralles</t>
  </si>
  <si>
    <t>Santa Maria de Palautordera</t>
  </si>
  <si>
    <t>Santa Maria d'Oló</t>
  </si>
  <si>
    <t>Santa Perpètua de Mogoda</t>
  </si>
  <si>
    <t>Santa Susanna</t>
  </si>
  <si>
    <t>Santpedor</t>
  </si>
  <si>
    <t>Sentmenat</t>
  </si>
  <si>
    <t>Seva</t>
  </si>
  <si>
    <t>Sitges</t>
  </si>
  <si>
    <t>Sobremunt</t>
  </si>
  <si>
    <t>Sora</t>
  </si>
  <si>
    <t>Subirats</t>
  </si>
  <si>
    <t>Súria</t>
  </si>
  <si>
    <t>Tagamanent</t>
  </si>
  <si>
    <t>Talamanca</t>
  </si>
  <si>
    <t>Taradell</t>
  </si>
  <si>
    <t>Tavèrnoles</t>
  </si>
  <si>
    <t>Tavertet</t>
  </si>
  <si>
    <t>Teià</t>
  </si>
  <si>
    <t>Terrassa</t>
  </si>
  <si>
    <t>Tiana</t>
  </si>
  <si>
    <t>Tona</t>
  </si>
  <si>
    <t>Tordera</t>
  </si>
  <si>
    <t>Torelló</t>
  </si>
  <si>
    <t>Torre de Claramunt, la</t>
  </si>
  <si>
    <t>Torrelavit</t>
  </si>
  <si>
    <t>Torrelles de Foix</t>
  </si>
  <si>
    <t>Torrelles de Llobregat</t>
  </si>
  <si>
    <t>Ullastrell</t>
  </si>
  <si>
    <t>Vacarisses</t>
  </si>
  <si>
    <t>Vallbona d'Anoia</t>
  </si>
  <si>
    <t>Vallcebre</t>
  </si>
  <si>
    <t>Vallgorguina</t>
  </si>
  <si>
    <t>Vallirana</t>
  </si>
  <si>
    <t>Vallromanes</t>
  </si>
  <si>
    <t>Veciana</t>
  </si>
  <si>
    <t>Vic</t>
  </si>
  <si>
    <t>Vilada</t>
  </si>
  <si>
    <t>Viladecans</t>
  </si>
  <si>
    <t>Viladecavalls</t>
  </si>
  <si>
    <t>Vilafranca del Penedès</t>
  </si>
  <si>
    <t>Vilalba Sasserra</t>
  </si>
  <si>
    <t>Vilanova de Sau</t>
  </si>
  <si>
    <t>Vilanova del Camí</t>
  </si>
  <si>
    <t>Vilanova del Vallès</t>
  </si>
  <si>
    <t>Vilanova i la Geltrú</t>
  </si>
  <si>
    <t>Vilassar de Dalt</t>
  </si>
  <si>
    <t>Vilassar de Mar</t>
  </si>
  <si>
    <t>Vilobí del Penedès</t>
  </si>
  <si>
    <t>Viver i Serrateix</t>
  </si>
  <si>
    <t>Agullana</t>
  </si>
  <si>
    <t>Girona</t>
  </si>
  <si>
    <t>Aiguaviva</t>
  </si>
  <si>
    <t>Albanyà</t>
  </si>
  <si>
    <t>Albons</t>
  </si>
  <si>
    <t>Alp</t>
  </si>
  <si>
    <t>Amer</t>
  </si>
  <si>
    <t>Anglès</t>
  </si>
  <si>
    <t>Arbúcies</t>
  </si>
  <si>
    <t>Argelaguer</t>
  </si>
  <si>
    <t>Armentera, l'</t>
  </si>
  <si>
    <t>Avinyonet de Puigventós</t>
  </si>
  <si>
    <t>Banyoles</t>
  </si>
  <si>
    <t>Bàscara</t>
  </si>
  <si>
    <t>Begur</t>
  </si>
  <si>
    <t>Bellcaire d'Empordà</t>
  </si>
  <si>
    <t>Besalú</t>
  </si>
  <si>
    <t>Bescanó</t>
  </si>
  <si>
    <t>Beuda</t>
  </si>
  <si>
    <t>Bisbal d'Empordà, la</t>
  </si>
  <si>
    <t>Biure</t>
  </si>
  <si>
    <t>Blanes</t>
  </si>
  <si>
    <t>Boadella d'Empordà</t>
  </si>
  <si>
    <t>Bolvir</t>
  </si>
  <si>
    <t>Bordils</t>
  </si>
  <si>
    <t>Borrassà</t>
  </si>
  <si>
    <t>Breda</t>
  </si>
  <si>
    <t>Brunyola</t>
  </si>
  <si>
    <t>Cabanelles</t>
  </si>
  <si>
    <t>Cabanes</t>
  </si>
  <si>
    <t>Cadaqués</t>
  </si>
  <si>
    <t>Caldes de Malavella</t>
  </si>
  <si>
    <t>Calonge</t>
  </si>
  <si>
    <t>Camós</t>
  </si>
  <si>
    <t>Campdevànol</t>
  </si>
  <si>
    <t>Campelles</t>
  </si>
  <si>
    <t>Campllong</t>
  </si>
  <si>
    <t>Camprodon</t>
  </si>
  <si>
    <t>Canet d'Adri</t>
  </si>
  <si>
    <t>Cantallops</t>
  </si>
  <si>
    <t>Capmany</t>
  </si>
  <si>
    <t>Cassà de la Selva</t>
  </si>
  <si>
    <t>Castellfollit de la Roca</t>
  </si>
  <si>
    <t>Castelló d'Empúries</t>
  </si>
  <si>
    <t>Castell-Platja d'Aro</t>
  </si>
  <si>
    <t>Cellera de Ter, la</t>
  </si>
  <si>
    <t>Celrà</t>
  </si>
  <si>
    <t>Cervià de Ter</t>
  </si>
  <si>
    <t>Cistella</t>
  </si>
  <si>
    <t>Colera</t>
  </si>
  <si>
    <t>Colomers</t>
  </si>
  <si>
    <t>Corçà</t>
  </si>
  <si>
    <t>Cornellà del Terri</t>
  </si>
  <si>
    <t>Crespià</t>
  </si>
  <si>
    <t>Cruïlles, Monells i S. Sad.</t>
  </si>
  <si>
    <t>Darnius</t>
  </si>
  <si>
    <t>Das</t>
  </si>
  <si>
    <t>Escala, l'</t>
  </si>
  <si>
    <t>Espinelves</t>
  </si>
  <si>
    <t>Espolla</t>
  </si>
  <si>
    <t>Esponellà</t>
  </si>
  <si>
    <t>Far d'Empordà, el</t>
  </si>
  <si>
    <t>Figueres</t>
  </si>
  <si>
    <t>Flaçà</t>
  </si>
  <si>
    <t>Fogars de la Selva</t>
  </si>
  <si>
    <t>Foixà</t>
  </si>
  <si>
    <t>Fontanals de Cerdanya</t>
  </si>
  <si>
    <t>Fontanilles</t>
  </si>
  <si>
    <t>Fontcoberta</t>
  </si>
  <si>
    <t>Forallac (Vulpellac)</t>
  </si>
  <si>
    <t>Fornells de la Selva</t>
  </si>
  <si>
    <t>Fortià</t>
  </si>
  <si>
    <t>Garrigàs</t>
  </si>
  <si>
    <t>Garrigoles</t>
  </si>
  <si>
    <t>Garriguella</t>
  </si>
  <si>
    <t>Ger</t>
  </si>
  <si>
    <t>Gombrèn</t>
  </si>
  <si>
    <t>Gualta</t>
  </si>
  <si>
    <t>Guils de Cerdanya</t>
  </si>
  <si>
    <t>Hostalric</t>
  </si>
  <si>
    <t>Isòvol (All)</t>
  </si>
  <si>
    <t>Jafre</t>
  </si>
  <si>
    <t>Jonquera, la</t>
  </si>
  <si>
    <t>Juià</t>
  </si>
  <si>
    <t>Lladó</t>
  </si>
  <si>
    <t>Llagostera</t>
  </si>
  <si>
    <t>Llambilles</t>
  </si>
  <si>
    <t>Llanars</t>
  </si>
  <si>
    <t>Llançà</t>
  </si>
  <si>
    <t>Llers</t>
  </si>
  <si>
    <t>Llívia</t>
  </si>
  <si>
    <t>Lloret de Mar</t>
  </si>
  <si>
    <t>Llosses, les</t>
  </si>
  <si>
    <t>Maçanet de Cabrenys</t>
  </si>
  <si>
    <t>Maçanet de la Selva</t>
  </si>
  <si>
    <t>Madremanya</t>
  </si>
  <si>
    <t>Maià de Montcal</t>
  </si>
  <si>
    <t>Masarac</t>
  </si>
  <si>
    <t>Massanes</t>
  </si>
  <si>
    <t>Meranges</t>
  </si>
  <si>
    <t>Mieres</t>
  </si>
  <si>
    <t>Mollet de Peralada</t>
  </si>
  <si>
    <t>Molló</t>
  </si>
  <si>
    <t>Montagut</t>
  </si>
  <si>
    <t>Mont-ras</t>
  </si>
  <si>
    <t>Navata</t>
  </si>
  <si>
    <t>Ogassa</t>
  </si>
  <si>
    <t>Olot</t>
  </si>
  <si>
    <t>Ordis</t>
  </si>
  <si>
    <t>Osor</t>
  </si>
  <si>
    <t>Palafrugell</t>
  </si>
  <si>
    <t>Palamós</t>
  </si>
  <si>
    <t>Palau de Santa Eulàlia</t>
  </si>
  <si>
    <t>Palau-sator</t>
  </si>
  <si>
    <t>Palau-saverdera</t>
  </si>
  <si>
    <t>Palol de Revardit</t>
  </si>
  <si>
    <t>Pals</t>
  </si>
  <si>
    <t>Pardines</t>
  </si>
  <si>
    <t>Parlavà</t>
  </si>
  <si>
    <t>Pau</t>
  </si>
  <si>
    <t>Pedret i Marzà</t>
  </si>
  <si>
    <t>Pera, la</t>
  </si>
  <si>
    <t>Peralada</t>
  </si>
  <si>
    <t>Planes d'Hostoles, les</t>
  </si>
  <si>
    <t>Planoles</t>
  </si>
  <si>
    <t>Pont de Molins</t>
  </si>
  <si>
    <t>Pontós</t>
  </si>
  <si>
    <t>Porqueres</t>
  </si>
  <si>
    <t>Port de la Selva, el</t>
  </si>
  <si>
    <t>Portbou</t>
  </si>
  <si>
    <t>Preses, les</t>
  </si>
  <si>
    <t>Puigcerdà</t>
  </si>
  <si>
    <t>Quart</t>
  </si>
  <si>
    <t>Queralbs</t>
  </si>
  <si>
    <t>Rabós</t>
  </si>
  <si>
    <t>Regencós</t>
  </si>
  <si>
    <t>Ribes de Freser</t>
  </si>
  <si>
    <t>Riells i Viabrea</t>
  </si>
  <si>
    <t>Ripoll</t>
  </si>
  <si>
    <t>Riu de Cerdanya</t>
  </si>
  <si>
    <t>Riudarenes</t>
  </si>
  <si>
    <t>Riudaura</t>
  </si>
  <si>
    <t>Riudellots de la Selva</t>
  </si>
  <si>
    <t>Riumors</t>
  </si>
  <si>
    <t>Roses</t>
  </si>
  <si>
    <t>Rupià</t>
  </si>
  <si>
    <t>Sales de Llierca</t>
  </si>
  <si>
    <t>Salt</t>
  </si>
  <si>
    <t>Sant Andreu Salou</t>
  </si>
  <si>
    <t>Sant Aniol de Finestres</t>
  </si>
  <si>
    <t>Sant Climent Sescebes</t>
  </si>
  <si>
    <t>Sant Feliu de Buixalleu</t>
  </si>
  <si>
    <t>Sant Feliu de Guíxols</t>
  </si>
  <si>
    <t>Sant Feliu de Pallerols</t>
  </si>
  <si>
    <t>Sant Ferriol</t>
  </si>
  <si>
    <t>Sant Gregori</t>
  </si>
  <si>
    <t>Sant Hilari Sacalm</t>
  </si>
  <si>
    <t>Sant Jaume de Llierca</t>
  </si>
  <si>
    <t>Sant Joan de les Abadesses</t>
  </si>
  <si>
    <t>Sant Joan de Mollet</t>
  </si>
  <si>
    <t>Sant Joan les Fonts</t>
  </si>
  <si>
    <t>Sant Jordi Desvalls</t>
  </si>
  <si>
    <t>Sant Julià de Llor</t>
  </si>
  <si>
    <t>Sant Julià de Ramis</t>
  </si>
  <si>
    <t>Sant Llorenç de la Muga</t>
  </si>
  <si>
    <t>Sant Martí de Llémena</t>
  </si>
  <si>
    <t>Sant Martí Vell</t>
  </si>
  <si>
    <t>Sant Miquel de Campmajor</t>
  </si>
  <si>
    <t>Sant Miquel de Fluvià</t>
  </si>
  <si>
    <t>Sant Mori</t>
  </si>
  <si>
    <t>Sant Pau de Seguries</t>
  </si>
  <si>
    <t>Sant Pere Pescador</t>
  </si>
  <si>
    <t>Santa Coloma de Farners</t>
  </si>
  <si>
    <t>Santa Cristina d'Aro</t>
  </si>
  <si>
    <t>Santa Llogaia d'Àlguema</t>
  </si>
  <si>
    <t>Santa Pau</t>
  </si>
  <si>
    <t>Sarrià de Ter</t>
  </si>
  <si>
    <t>Saus</t>
  </si>
  <si>
    <t>Selva de Mar, la</t>
  </si>
  <si>
    <t>Serinyà</t>
  </si>
  <si>
    <t>Serra de Daró</t>
  </si>
  <si>
    <t>Setcases</t>
  </si>
  <si>
    <t>Sils</t>
  </si>
  <si>
    <t>Siurana</t>
  </si>
  <si>
    <t>Susqueda</t>
  </si>
  <si>
    <t>Tallada d'Empordà, la</t>
  </si>
  <si>
    <t>Terrades</t>
  </si>
  <si>
    <t>Torrent</t>
  </si>
  <si>
    <t>Torroella de Fluvià</t>
  </si>
  <si>
    <t>Torroella de Montgrí</t>
  </si>
  <si>
    <t>Tortellà</t>
  </si>
  <si>
    <t>Toses</t>
  </si>
  <si>
    <t>Tossa de Mar</t>
  </si>
  <si>
    <t>Ullà</t>
  </si>
  <si>
    <t>Ullastret</t>
  </si>
  <si>
    <t>Ultramort</t>
  </si>
  <si>
    <t>Urús</t>
  </si>
  <si>
    <t>Vajol, la</t>
  </si>
  <si>
    <t>Vall de Bianya, la</t>
  </si>
  <si>
    <t>Vall d'en Bas, la</t>
  </si>
  <si>
    <t>Vallfogona de Ripollès</t>
  </si>
  <si>
    <t>Vall-llobrega</t>
  </si>
  <si>
    <t>Ventalló</t>
  </si>
  <si>
    <t>Verges</t>
  </si>
  <si>
    <t>Vidrà</t>
  </si>
  <si>
    <t>Vidreres</t>
  </si>
  <si>
    <t>Vilabertran</t>
  </si>
  <si>
    <t>Vilablareix</t>
  </si>
  <si>
    <t>Viladamat</t>
  </si>
  <si>
    <t>Viladasens</t>
  </si>
  <si>
    <t>Vilademuls</t>
  </si>
  <si>
    <t>Viladrau</t>
  </si>
  <si>
    <t>Vilafant</t>
  </si>
  <si>
    <t>Vilajuïga</t>
  </si>
  <si>
    <t>Vilallonga de Ter</t>
  </si>
  <si>
    <t>Vilamacolum</t>
  </si>
  <si>
    <t>Vilamalla</t>
  </si>
  <si>
    <t>Vilamaniscle</t>
  </si>
  <si>
    <t>Vilanant</t>
  </si>
  <si>
    <t>Vila-sacra</t>
  </si>
  <si>
    <t>Vilaür</t>
  </si>
  <si>
    <t>Vilobí d'Onyar</t>
  </si>
  <si>
    <t>Vilopriu</t>
  </si>
  <si>
    <t>Abella de la Conca</t>
  </si>
  <si>
    <t>Lleida</t>
  </si>
  <si>
    <t>Àger</t>
  </si>
  <si>
    <t>Agramunt</t>
  </si>
  <si>
    <t>Aitona</t>
  </si>
  <si>
    <t>Alamús, els</t>
  </si>
  <si>
    <t>Alàs i Cerc</t>
  </si>
  <si>
    <t>Albagés, l'</t>
  </si>
  <si>
    <t>Albatàrrec</t>
  </si>
  <si>
    <t>Albesa</t>
  </si>
  <si>
    <t>Albi, l'</t>
  </si>
  <si>
    <t>Alcanó</t>
  </si>
  <si>
    <t>Alcarràs</t>
  </si>
  <si>
    <t>Alcoletge</t>
  </si>
  <si>
    <t>Alfarràs</t>
  </si>
  <si>
    <t>Alfés</t>
  </si>
  <si>
    <t>Algerri</t>
  </si>
  <si>
    <t>Alguaire</t>
  </si>
  <si>
    <t>Alins</t>
  </si>
  <si>
    <t>Almacelles</t>
  </si>
  <si>
    <t>Almatret</t>
  </si>
  <si>
    <t>Almenar</t>
  </si>
  <si>
    <t>Alòs de Balaguer</t>
  </si>
  <si>
    <t>Alpicat</t>
  </si>
  <si>
    <t xml:space="preserve">Alt Àneu (Valencia d'Àneu)   </t>
  </si>
  <si>
    <t>Anglesola</t>
  </si>
  <si>
    <t>Arbeca</t>
  </si>
  <si>
    <t>Arres (de Jos)</t>
  </si>
  <si>
    <t>Val d'Aran</t>
  </si>
  <si>
    <t>Arsèguel</t>
  </si>
  <si>
    <t>Artesa de Lleida</t>
  </si>
  <si>
    <t>Artesa de Segre</t>
  </si>
  <si>
    <t>Aspa</t>
  </si>
  <si>
    <t>Avellanes i Santa Linya, les</t>
  </si>
  <si>
    <t>Baix Pallars</t>
  </si>
  <si>
    <t>Balaguer</t>
  </si>
  <si>
    <t>Barbens</t>
  </si>
  <si>
    <t>El Pla d'Urgell</t>
  </si>
  <si>
    <t>Baronia de Rialb, la</t>
  </si>
  <si>
    <t>Bassella</t>
  </si>
  <si>
    <t>Bausen</t>
  </si>
  <si>
    <t>Belianes</t>
  </si>
  <si>
    <t>Bellaguarda</t>
  </si>
  <si>
    <t>Bellcaire d'Urgell</t>
  </si>
  <si>
    <t>Bell-lloc d'Urgell</t>
  </si>
  <si>
    <t>Bellmunt d'Urgell</t>
  </si>
  <si>
    <t>Bellpuig</t>
  </si>
  <si>
    <t>Bellver de Cerdanya</t>
  </si>
  <si>
    <t>Bellvís</t>
  </si>
  <si>
    <t>Benavent de Segrià</t>
  </si>
  <si>
    <t>Biosca</t>
  </si>
  <si>
    <t>Bòrdes, es</t>
  </si>
  <si>
    <t>Borges Blanques, les</t>
  </si>
  <si>
    <t>Bossòst</t>
  </si>
  <si>
    <t>Bovera</t>
  </si>
  <si>
    <t>Cabanabona</t>
  </si>
  <si>
    <t>Cabó</t>
  </si>
  <si>
    <t>Camarasa</t>
  </si>
  <si>
    <t>Canejan</t>
  </si>
  <si>
    <t>Castell de Mur</t>
  </si>
  <si>
    <t>Castellar de la Ribera</t>
  </si>
  <si>
    <t>Castelldans</t>
  </si>
  <si>
    <t>Castellnou de Seana</t>
  </si>
  <si>
    <t>Castelló de Farfanya</t>
  </si>
  <si>
    <t>Castellserà</t>
  </si>
  <si>
    <t>Cava (Ansovell)</t>
  </si>
  <si>
    <t>Cervera</t>
  </si>
  <si>
    <t>Cervià de les Garrigues</t>
  </si>
  <si>
    <t>Ciutadilla</t>
  </si>
  <si>
    <t>Clariana de Cardener</t>
  </si>
  <si>
    <t>Cogul, el</t>
  </si>
  <si>
    <t>Coll de Nargó</t>
  </si>
  <si>
    <t>Coma i la Pedra, la</t>
  </si>
  <si>
    <t>Conca de Dalt</t>
  </si>
  <si>
    <t>Corbins</t>
  </si>
  <si>
    <t>Cubells</t>
  </si>
  <si>
    <t>Espluga Calba, l'</t>
  </si>
  <si>
    <t>Espot</t>
  </si>
  <si>
    <t>Estamariu</t>
  </si>
  <si>
    <t>Estaràs</t>
  </si>
  <si>
    <t>Esterri d'Àneu</t>
  </si>
  <si>
    <t>Esterri de Cardós</t>
  </si>
  <si>
    <t>Farrera (Burc)</t>
  </si>
  <si>
    <t>Figos i Alinyà</t>
  </si>
  <si>
    <t>Floresta, la</t>
  </si>
  <si>
    <t>Fondarella</t>
  </si>
  <si>
    <t>Foradada</t>
  </si>
  <si>
    <t>Fuliola, la</t>
  </si>
  <si>
    <t>Fulleda</t>
  </si>
  <si>
    <t>Gavet de la Conca</t>
  </si>
  <si>
    <t>Gimenells i Pla de la Font</t>
  </si>
  <si>
    <t>Golmés</t>
  </si>
  <si>
    <t>Gósol</t>
  </si>
  <si>
    <t>Granadella, la</t>
  </si>
  <si>
    <t>Granja d'Escarp, la</t>
  </si>
  <si>
    <t>Granyanella (Curullada)</t>
  </si>
  <si>
    <t>Granyena de les Garrigues</t>
  </si>
  <si>
    <t>Granyena de Segarra</t>
  </si>
  <si>
    <t>Guimerà</t>
  </si>
  <si>
    <t>Guingueta d'Aneu, la</t>
  </si>
  <si>
    <t>Guissona</t>
  </si>
  <si>
    <t>Guixers</t>
  </si>
  <si>
    <t>Isona i Conca Dellà</t>
  </si>
  <si>
    <t>Ivars de Noguera</t>
  </si>
  <si>
    <t>Ivars d'Urgell</t>
  </si>
  <si>
    <t>Ivorra</t>
  </si>
  <si>
    <t>Josa i Tuixén</t>
  </si>
  <si>
    <t>Juncosa</t>
  </si>
  <si>
    <t>Juneda</t>
  </si>
  <si>
    <t>Les</t>
  </si>
  <si>
    <t>Linyola</t>
  </si>
  <si>
    <t>Lladorre</t>
  </si>
  <si>
    <t>Lladurs</t>
  </si>
  <si>
    <t>Llardecans</t>
  </si>
  <si>
    <t>Llavorsí</t>
  </si>
  <si>
    <t>Lles de Cerdanya</t>
  </si>
  <si>
    <t>Llimiana</t>
  </si>
  <si>
    <t>Llobera</t>
  </si>
  <si>
    <t>Maials</t>
  </si>
  <si>
    <t>Maldà</t>
  </si>
  <si>
    <t>Massalcoreig</t>
  </si>
  <si>
    <t>Massoteres</t>
  </si>
  <si>
    <t>Menàrguens</t>
  </si>
  <si>
    <t>Miralcamp</t>
  </si>
  <si>
    <t>Mollerussa</t>
  </si>
  <si>
    <t>Molsosa, la</t>
  </si>
  <si>
    <t>Montellà i Martinet</t>
  </si>
  <si>
    <t>Montferrer i Castellbó</t>
  </si>
  <si>
    <t>Montgai</t>
  </si>
  <si>
    <t>Montoliu de Lleida</t>
  </si>
  <si>
    <t>Montoliu de Segarra</t>
  </si>
  <si>
    <t>Montornès de Segarra</t>
  </si>
  <si>
    <t>Nalec</t>
  </si>
  <si>
    <t>Naut Aran (Salardú)</t>
  </si>
  <si>
    <t>Navès</t>
  </si>
  <si>
    <t>Odèn</t>
  </si>
  <si>
    <t>Oliana</t>
  </si>
  <si>
    <t>Oliola</t>
  </si>
  <si>
    <t>Olius (Pi de Sant Just)</t>
  </si>
  <si>
    <t>Oluges, les</t>
  </si>
  <si>
    <t>Omellons, els</t>
  </si>
  <si>
    <t>Omells de Na Gaia, els</t>
  </si>
  <si>
    <t>Organyà</t>
  </si>
  <si>
    <t>Os de Balaguer</t>
  </si>
  <si>
    <t>Ossó de Sió</t>
  </si>
  <si>
    <t>Palau d'Anglesola, el</t>
  </si>
  <si>
    <t>Penelles</t>
  </si>
  <si>
    <t>Peramola</t>
  </si>
  <si>
    <t>Pinell de Solsonès</t>
  </si>
  <si>
    <t>Pinós</t>
  </si>
  <si>
    <t>Plans de Sió (Pallargues)</t>
  </si>
  <si>
    <t>Poal, el</t>
  </si>
  <si>
    <t>Pobla de Cérvoles, la</t>
  </si>
  <si>
    <t>Pobla de Segur, la</t>
  </si>
  <si>
    <t>Pont de Bar, el</t>
  </si>
  <si>
    <t>Pont de Suert, el</t>
  </si>
  <si>
    <t>Ponts</t>
  </si>
  <si>
    <t>Portella, la</t>
  </si>
  <si>
    <t>Prats i Sansor</t>
  </si>
  <si>
    <t>Preixana</t>
  </si>
  <si>
    <t>Preixens</t>
  </si>
  <si>
    <t>Prullans</t>
  </si>
  <si>
    <t>Puiggròs</t>
  </si>
  <si>
    <t>Puigverd d'Agramunt</t>
  </si>
  <si>
    <t>Puigverd de Lleida</t>
  </si>
  <si>
    <t>Rialp</t>
  </si>
  <si>
    <t>Ribera d'Ondara</t>
  </si>
  <si>
    <t>Ribera d'Urgellet (S. Tirs)</t>
  </si>
  <si>
    <t>Riner</t>
  </si>
  <si>
    <t>Rosselló</t>
  </si>
  <si>
    <t>Salàs de Pallars</t>
  </si>
  <si>
    <t>Sanaüja</t>
  </si>
  <si>
    <t>Sant Esteve de la Sarga</t>
  </si>
  <si>
    <t>Sant Guim de Freixenet</t>
  </si>
  <si>
    <t>Sant Guim de la Plana</t>
  </si>
  <si>
    <t>Sant Llorenç de Morunys</t>
  </si>
  <si>
    <t>Sant Martí de Riucorb</t>
  </si>
  <si>
    <t>Sant Ramon</t>
  </si>
  <si>
    <t>Sarroca de Bellera</t>
  </si>
  <si>
    <t>Sarroca de Lleida</t>
  </si>
  <si>
    <t>Senterada</t>
  </si>
  <si>
    <t>Sentiu de Sió, la</t>
  </si>
  <si>
    <t>Seu d'Urgell, la</t>
  </si>
  <si>
    <t>Sidamon</t>
  </si>
  <si>
    <t>Soleràs, el</t>
  </si>
  <si>
    <t>Solsona</t>
  </si>
  <si>
    <t>Soriguera</t>
  </si>
  <si>
    <t>Sort</t>
  </si>
  <si>
    <t>Soses</t>
  </si>
  <si>
    <t>Sudanell</t>
  </si>
  <si>
    <t>Sunyer</t>
  </si>
  <si>
    <t>Talarn</t>
  </si>
  <si>
    <t>Talavera</t>
  </si>
  <si>
    <t>Tàrrega</t>
  </si>
  <si>
    <t>Tarrés</t>
  </si>
  <si>
    <t>Tarroja de Segarra</t>
  </si>
  <si>
    <t>Térmens</t>
  </si>
  <si>
    <t>Tírvia</t>
  </si>
  <si>
    <t>Tiurana</t>
  </si>
  <si>
    <t>Torà</t>
  </si>
  <si>
    <t>Torms, els</t>
  </si>
  <si>
    <t>Tornabous</t>
  </si>
  <si>
    <t>Torre de Cabdella, la</t>
  </si>
  <si>
    <t>Torrebesses</t>
  </si>
  <si>
    <t>Torrefarrera</t>
  </si>
  <si>
    <t>Torrefeta i Florejacs</t>
  </si>
  <si>
    <t>Torregrossa</t>
  </si>
  <si>
    <t>Torrelameu</t>
  </si>
  <si>
    <t>Torres de Segre</t>
  </si>
  <si>
    <t>Torre-serona</t>
  </si>
  <si>
    <t>Tremp</t>
  </si>
  <si>
    <t>Vall de Boí (Barruera)</t>
  </si>
  <si>
    <t>Vall de Cardós (Ribera de)</t>
  </si>
  <si>
    <t>Vallbona de les Monges</t>
  </si>
  <si>
    <t>Vallfogona de Balaguer</t>
  </si>
  <si>
    <t>Valls d'Aguilar (Noves Seg.)</t>
  </si>
  <si>
    <t>Valls del Valira, les</t>
  </si>
  <si>
    <t>Vansa i Fórnols, la</t>
  </si>
  <si>
    <t>Verdú</t>
  </si>
  <si>
    <t>Vielha e Mijaran</t>
  </si>
  <si>
    <t>Vilagrassa</t>
  </si>
  <si>
    <t>Vilaller</t>
  </si>
  <si>
    <t>Vilamòs</t>
  </si>
  <si>
    <t>Vilanova de Bellpuig</t>
  </si>
  <si>
    <t>Vilanova de la Barca</t>
  </si>
  <si>
    <t>Vilanova de l'Aguda</t>
  </si>
  <si>
    <t>Vilanova de Meià</t>
  </si>
  <si>
    <t>Vilanova de Segrià</t>
  </si>
  <si>
    <t>Vila-sana</t>
  </si>
  <si>
    <t>Vilosell, el</t>
  </si>
  <si>
    <t>Vinaixa</t>
  </si>
  <si>
    <t>Aiguamúrcia (Sts. Creus)</t>
  </si>
  <si>
    <t>Tarragona</t>
  </si>
  <si>
    <t>Albinyana</t>
  </si>
  <si>
    <t>Alcanar</t>
  </si>
  <si>
    <t>Alcover</t>
  </si>
  <si>
    <t>Aldea, l'</t>
  </si>
  <si>
    <t>Aldover</t>
  </si>
  <si>
    <t>Aleixar, l'</t>
  </si>
  <si>
    <t>Alfara de Carles</t>
  </si>
  <si>
    <t>Alforja</t>
  </si>
  <si>
    <t>Alió</t>
  </si>
  <si>
    <t>Almoster</t>
  </si>
  <si>
    <t>Altafulla</t>
  </si>
  <si>
    <t>Ametlla de Mar, l'</t>
  </si>
  <si>
    <t>Ampolla, l'</t>
  </si>
  <si>
    <t>Amposta</t>
  </si>
  <si>
    <t>Arboç, l'</t>
  </si>
  <si>
    <t>Arbolí</t>
  </si>
  <si>
    <t>Argentera, l'</t>
  </si>
  <si>
    <t>Arnes</t>
  </si>
  <si>
    <t>Ascó</t>
  </si>
  <si>
    <t>Banyeres del Penedès</t>
  </si>
  <si>
    <t>Barberà de la Conca</t>
  </si>
  <si>
    <t>Conca Barberà</t>
  </si>
  <si>
    <t>Batea</t>
  </si>
  <si>
    <t>Bellmunt del Priorat</t>
  </si>
  <si>
    <t>Bellvei</t>
  </si>
  <si>
    <t>Benifallet</t>
  </si>
  <si>
    <t>Benissanet</t>
  </si>
  <si>
    <t>Bisbal de Falset, la</t>
  </si>
  <si>
    <t>Bisbal del Penedès, la</t>
  </si>
  <si>
    <t>Blancafort</t>
  </si>
  <si>
    <t>Bonastre</t>
  </si>
  <si>
    <t>Borges del Camp, les</t>
  </si>
  <si>
    <t>Bot</t>
  </si>
  <si>
    <t>Botarell</t>
  </si>
  <si>
    <t>Bràfim</t>
  </si>
  <si>
    <t>Cabacés</t>
  </si>
  <si>
    <t>Cabra del Camp</t>
  </si>
  <si>
    <t>Calafell</t>
  </si>
  <si>
    <t>Camarles</t>
  </si>
  <si>
    <t>Cambrils</t>
  </si>
  <si>
    <t>Capafonts</t>
  </si>
  <si>
    <t>Capçanes</t>
  </si>
  <si>
    <t>Caseres</t>
  </si>
  <si>
    <t>Castellvell del Camp</t>
  </si>
  <si>
    <t>Catllar, el</t>
  </si>
  <si>
    <t>Colldejou</t>
  </si>
  <si>
    <t>Conesa</t>
  </si>
  <si>
    <t>Constantí</t>
  </si>
  <si>
    <t>Corbera d'Ebre</t>
  </si>
  <si>
    <t>Cornudella de Montsant</t>
  </si>
  <si>
    <t>Creixell</t>
  </si>
  <si>
    <t>Cunit</t>
  </si>
  <si>
    <t>Deltebre</t>
  </si>
  <si>
    <t>Duesaigües</t>
  </si>
  <si>
    <t>Espluga de Francolí, l'</t>
  </si>
  <si>
    <t>Falset</t>
  </si>
  <si>
    <t>Fatarella, la</t>
  </si>
  <si>
    <t>Febró, la</t>
  </si>
  <si>
    <t>Figuera, la</t>
  </si>
  <si>
    <t>Figuerola del Camp</t>
  </si>
  <si>
    <t>Flix</t>
  </si>
  <si>
    <t>Forès</t>
  </si>
  <si>
    <t>Freginals</t>
  </si>
  <si>
    <t>Galera, la</t>
  </si>
  <si>
    <t>Gandesa</t>
  </si>
  <si>
    <t>Garcia</t>
  </si>
  <si>
    <t>Garidells, els</t>
  </si>
  <si>
    <t>Ginestar</t>
  </si>
  <si>
    <t>Godall</t>
  </si>
  <si>
    <t>Gratallops</t>
  </si>
  <si>
    <t>Guiamets, els</t>
  </si>
  <si>
    <t>Horta de Sant Joan</t>
  </si>
  <si>
    <t>L'Albiol</t>
  </si>
  <si>
    <t>Lloar, el</t>
  </si>
  <si>
    <t>Llorac</t>
  </si>
  <si>
    <t>Llorenç del Penedès</t>
  </si>
  <si>
    <t>Marçà</t>
  </si>
  <si>
    <t>Margalef</t>
  </si>
  <si>
    <t xml:space="preserve">Priorat </t>
  </si>
  <si>
    <t>Mas de Barberans</t>
  </si>
  <si>
    <t>Masdenverge</t>
  </si>
  <si>
    <t>Masllorenç</t>
  </si>
  <si>
    <t>Masó, la</t>
  </si>
  <si>
    <t>Maspujols</t>
  </si>
  <si>
    <t>Masroig, el</t>
  </si>
  <si>
    <t>Milà, el</t>
  </si>
  <si>
    <t>Miravet</t>
  </si>
  <si>
    <t>Molar, el</t>
  </si>
  <si>
    <t>Montblanc</t>
  </si>
  <si>
    <t>Montbrió del Camp</t>
  </si>
  <si>
    <t>Montferri</t>
  </si>
  <si>
    <t>Montmell,el (Juncosa)</t>
  </si>
  <si>
    <t>Mont-ral</t>
  </si>
  <si>
    <t>Mont-roig del Camp</t>
  </si>
  <si>
    <t>Móra d'Ebre</t>
  </si>
  <si>
    <t>Móra la Nova</t>
  </si>
  <si>
    <t>Morell, el</t>
  </si>
  <si>
    <t>Morera de Montsant, la</t>
  </si>
  <si>
    <t>Nou de Gaià, la</t>
  </si>
  <si>
    <t>Nulles</t>
  </si>
  <si>
    <t>Pallaresos, els</t>
  </si>
  <si>
    <t>Palma d'Ebre, la</t>
  </si>
  <si>
    <t>Passanant</t>
  </si>
  <si>
    <t>Paüls</t>
  </si>
  <si>
    <t>Perafort</t>
  </si>
  <si>
    <t>Perelló, el</t>
  </si>
  <si>
    <t>Piles, les</t>
  </si>
  <si>
    <t>Pinell de Brai, el</t>
  </si>
  <si>
    <t>Pira</t>
  </si>
  <si>
    <t>Pla de Santa Maria, el</t>
  </si>
  <si>
    <t>Pobla de Mafumet, la</t>
  </si>
  <si>
    <t>Pobla de Massaluca, la</t>
  </si>
  <si>
    <t>Pobla de Montornès, la</t>
  </si>
  <si>
    <t>Poboleda</t>
  </si>
  <si>
    <t>Pont d'Armentera, el</t>
  </si>
  <si>
    <t>Pontils</t>
  </si>
  <si>
    <t>Porrera</t>
  </si>
  <si>
    <t>Pradell de la Teixeta</t>
  </si>
  <si>
    <t>Prades</t>
  </si>
  <si>
    <t>Prat de Comte</t>
  </si>
  <si>
    <t>Pratdip</t>
  </si>
  <si>
    <t>Puigpelat</t>
  </si>
  <si>
    <t>Querol</t>
  </si>
  <si>
    <t>Rasquera</t>
  </si>
  <si>
    <t>Renau</t>
  </si>
  <si>
    <t>Reus</t>
  </si>
  <si>
    <t>Riba, la</t>
  </si>
  <si>
    <t>Riba-roja d'Ebre</t>
  </si>
  <si>
    <t>Riera de Gaià, la</t>
  </si>
  <si>
    <t>Riudecanyes</t>
  </si>
  <si>
    <t>Riudecols</t>
  </si>
  <si>
    <t>Riudoms</t>
  </si>
  <si>
    <t>Rocafort de Queralt</t>
  </si>
  <si>
    <t>Roda de Barà</t>
  </si>
  <si>
    <t>Rodonyà</t>
  </si>
  <si>
    <t>Roquetes</t>
  </si>
  <si>
    <t>Rourell, el</t>
  </si>
  <si>
    <t>Salomó</t>
  </si>
  <si>
    <t>Salou</t>
  </si>
  <si>
    <t>Sant Carles de la Ràpita</t>
  </si>
  <si>
    <t>Sant Jaume dels Domenys</t>
  </si>
  <si>
    <t>Sant Jaume d'Enveja</t>
  </si>
  <si>
    <t>Santa Bàrbara</t>
  </si>
  <si>
    <t>Santa Coloma de Queralt</t>
  </si>
  <si>
    <t>Santa Oliva</t>
  </si>
  <si>
    <t>Sarral</t>
  </si>
  <si>
    <t>Savallà del Comtat</t>
  </si>
  <si>
    <t>Secuita, la</t>
  </si>
  <si>
    <t>Selva del Camp, la</t>
  </si>
  <si>
    <t>Senan</t>
  </si>
  <si>
    <t>Sènia, la</t>
  </si>
  <si>
    <t>Solivella</t>
  </si>
  <si>
    <t>Tivenys</t>
  </si>
  <si>
    <t>Tivissa</t>
  </si>
  <si>
    <t>Torre de Fontaubella, la</t>
  </si>
  <si>
    <t>Torre de l'Espanyol, la</t>
  </si>
  <si>
    <t>Torredembarra</t>
  </si>
  <si>
    <t>Torroja del Priorat</t>
  </si>
  <si>
    <t>Tortosa</t>
  </si>
  <si>
    <t>Ulldecona</t>
  </si>
  <si>
    <t>Ulldemolins</t>
  </si>
  <si>
    <t>Vallclara</t>
  </si>
  <si>
    <t>Vallfogona de Riucorb</t>
  </si>
  <si>
    <t>Vallmoll</t>
  </si>
  <si>
    <t>Valls</t>
  </si>
  <si>
    <t>Vandellòs i l'Hospitalet de l'Infan</t>
  </si>
  <si>
    <t>Vendrell, el</t>
  </si>
  <si>
    <t>Vespella de Gaià</t>
  </si>
  <si>
    <t>Vilabella</t>
  </si>
  <si>
    <t>Vilalba dels Arcs</t>
  </si>
  <si>
    <t>Vilallonga del Camp</t>
  </si>
  <si>
    <t>Vilanova de Prades</t>
  </si>
  <si>
    <t>Vilanova d'Escornalbou</t>
  </si>
  <si>
    <t>Vilaplana</t>
  </si>
  <si>
    <t>Vila-rodona</t>
  </si>
  <si>
    <t>Vila-seca</t>
  </si>
  <si>
    <t>Vilaverd</t>
  </si>
  <si>
    <t>Vilella Alta, la</t>
  </si>
  <si>
    <t>Vilella Baixa, la</t>
  </si>
  <si>
    <t>Vimbodí</t>
  </si>
  <si>
    <t>Vinebre</t>
  </si>
  <si>
    <t>Vinyols i els Arcs</t>
  </si>
  <si>
    <t>Xerta</t>
  </si>
  <si>
    <t>Unifamiliar, núm. Hab:</t>
  </si>
  <si>
    <t>Plurifamiliar, núm. Hab:</t>
  </si>
  <si>
    <t>Comarca:</t>
  </si>
  <si>
    <t>0$$$$$$$$$$$$$0$$$$$$$$$$$$$$$$$$$$$3$$$26$$$0$$$$0$$$$$$$$$$$$$$$$$$ $$$$S$N$$$$$$$S$S$_x000D_</t>
  </si>
  <si>
    <t>PROJECTE D'EXECUCIÓ</t>
  </si>
  <si>
    <t>(JUSTIFICACIÓ DE LES DISPOSICIONS ADOPTADES)</t>
  </si>
  <si>
    <r>
      <t xml:space="preserve">PROJECTE </t>
    </r>
    <r>
      <rPr>
        <b/>
        <sz val="8"/>
        <rFont val="Arial"/>
        <family val="2"/>
      </rPr>
      <t>(1)</t>
    </r>
  </si>
  <si>
    <t>M</t>
  </si>
  <si>
    <t>P</t>
  </si>
  <si>
    <r>
      <t>xarxa de sanejament separada</t>
    </r>
    <r>
      <rPr>
        <sz val="7"/>
        <rFont val="Arial"/>
        <family val="2"/>
      </rPr>
      <t xml:space="preserve"> per aigües residuals i  pluvials fins arqueta fora propietat o limit més proper</t>
    </r>
  </si>
  <si>
    <r>
      <t>parts massisses</t>
    </r>
    <r>
      <rPr>
        <sz val="8"/>
        <rFont val="Arial"/>
        <family val="2"/>
      </rPr>
      <t xml:space="preserve"> de tots els </t>
    </r>
    <r>
      <rPr>
        <b/>
        <sz val="8"/>
        <rFont val="Arial"/>
        <family val="2"/>
      </rPr>
      <t>tancaments verticals exteriors</t>
    </r>
    <r>
      <rPr>
        <sz val="8"/>
        <rFont val="Arial"/>
        <family val="2"/>
      </rPr>
      <t xml:space="preserve">, ponts tèrmics inclosos: 
</t>
    </r>
    <r>
      <rPr>
        <b/>
        <sz val="7"/>
        <rFont val="Arial"/>
        <family val="2"/>
      </rPr>
      <t xml:space="preserve">Km </t>
    </r>
    <r>
      <rPr>
        <sz val="8"/>
        <rFont val="UniversalMath1 BT"/>
        <family val="1"/>
        <charset val="2"/>
      </rPr>
      <t xml:space="preserve">[ </t>
    </r>
    <r>
      <rPr>
        <b/>
        <sz val="7"/>
        <rFont val="Arial"/>
        <family val="2"/>
      </rPr>
      <t>0,70 W/m</t>
    </r>
    <r>
      <rPr>
        <b/>
        <vertAlign val="superscript"/>
        <sz val="7"/>
        <rFont val="Arial"/>
        <family val="2"/>
      </rPr>
      <t>2</t>
    </r>
    <r>
      <rPr>
        <b/>
        <sz val="7"/>
        <rFont val="Arial"/>
        <family val="2"/>
      </rPr>
      <t xml:space="preserve">K </t>
    </r>
    <r>
      <rPr>
        <sz val="7"/>
        <rFont val="Arial"/>
        <family val="2"/>
      </rPr>
      <t>(2)(3)</t>
    </r>
  </si>
  <si>
    <r>
      <t xml:space="preserve">obertures de cobertes </t>
    </r>
    <r>
      <rPr>
        <sz val="8"/>
        <rFont val="Arial"/>
        <family val="2"/>
      </rPr>
      <t>i</t>
    </r>
    <r>
      <rPr>
        <b/>
        <sz val="8"/>
        <rFont val="Arial"/>
        <family val="2"/>
      </rPr>
      <t xml:space="preserve"> façanes</t>
    </r>
    <r>
      <rPr>
        <sz val="8"/>
        <rFont val="Arial"/>
        <family val="2"/>
      </rPr>
      <t xml:space="preserve"> d’espais habitables amb vidres dobles o similar: 
</t>
    </r>
    <r>
      <rPr>
        <b/>
        <sz val="7"/>
        <rFont val="Arial"/>
        <family val="2"/>
      </rPr>
      <t xml:space="preserve">Km </t>
    </r>
    <r>
      <rPr>
        <sz val="8"/>
        <rFont val="UniversalMath1 BT"/>
        <family val="1"/>
        <charset val="2"/>
      </rPr>
      <t>[</t>
    </r>
    <r>
      <rPr>
        <b/>
        <sz val="7"/>
        <rFont val="Arial"/>
        <family val="2"/>
      </rPr>
      <t xml:space="preserve"> 3,30 W/m</t>
    </r>
    <r>
      <rPr>
        <b/>
        <vertAlign val="superscript"/>
        <sz val="7"/>
        <rFont val="Arial"/>
        <family val="2"/>
      </rPr>
      <t>2</t>
    </r>
    <r>
      <rPr>
        <b/>
        <sz val="7"/>
        <rFont val="Arial"/>
        <family val="2"/>
      </rPr>
      <t xml:space="preserve">K </t>
    </r>
  </si>
  <si>
    <t>70%</t>
  </si>
  <si>
    <t>(5)</t>
  </si>
  <si>
    <r>
      <t xml:space="preserve">RESIDUS D'OBRA </t>
    </r>
    <r>
      <rPr>
        <sz val="7"/>
        <rFont val="Arial"/>
        <family val="2"/>
      </rPr>
      <t>tots els usos</t>
    </r>
  </si>
  <si>
    <r>
      <t xml:space="preserve">Cal especificar a quin dels documents: memòria </t>
    </r>
    <r>
      <rPr>
        <b/>
        <sz val="7"/>
        <rFont val="Arial"/>
        <family val="2"/>
      </rPr>
      <t>M</t>
    </r>
    <r>
      <rPr>
        <sz val="7"/>
        <rFont val="Arial"/>
        <family val="2"/>
      </rPr>
      <t xml:space="preserve">, planols </t>
    </r>
    <r>
      <rPr>
        <b/>
        <sz val="7"/>
        <rFont val="Arial"/>
        <family val="2"/>
      </rPr>
      <t>P</t>
    </r>
    <r>
      <rPr>
        <sz val="7"/>
        <rFont val="Arial"/>
        <family val="2"/>
      </rPr>
      <t xml:space="preserve"> o/i amidaments </t>
    </r>
    <r>
      <rPr>
        <b/>
        <sz val="7"/>
        <rFont val="Arial"/>
        <family val="2"/>
      </rPr>
      <t>A</t>
    </r>
    <r>
      <rPr>
        <sz val="7"/>
        <rFont val="Arial"/>
        <family val="2"/>
      </rPr>
      <t xml:space="preserve"> es justifiquen les solucions adoptades</t>
    </r>
  </si>
  <si>
    <t>Per algunes zones climàtiques, els requeriments del CTE, son més restrictius que els del decret de ecoeficiencia</t>
  </si>
  <si>
    <r>
      <t>Per tal de no entrar en contradicció amb el Codi Tècnic de l’Edificació, a partir de la data d’aplicació obligatòria del Document Bàsic HE (29/09/2006) la Km s’assimilarà a la U</t>
    </r>
    <r>
      <rPr>
        <vertAlign val="subscript"/>
        <sz val="7"/>
        <rFont val="Tahoma"/>
        <family val="2"/>
      </rPr>
      <t>Mlim</t>
    </r>
    <r>
      <rPr>
        <sz val="7"/>
        <rFont val="Tahoma"/>
        <family val="2"/>
      </rPr>
      <t>, és a dir, a la Transmitància límit mitjana dels murs de l’edifici (taule</t>
    </r>
  </si>
  <si>
    <t>Cal fer constar el mateix percentatge de contribució solar que a (4)</t>
  </si>
  <si>
    <t>0$$$$$$$$$$$$$0$$$$$$$$$$$$$$$$$$$$$4$$$25$$$0$$$$$$$$$$$$$$$$$$$$$$$$$$$$$$$$$$$$$$$$$$$$$$$$$$$$$$$$$$$$$$$$$$$$$$$$$$$$$$$$$$$$$$$$$$$$$$$$$$$$$$$$$$$$$$$$$$$$$$$$$$_x000D_</t>
  </si>
  <si>
    <r>
      <t xml:space="preserve">El projecte d'execució incorpora un </t>
    </r>
    <r>
      <rPr>
        <b/>
        <sz val="9"/>
        <rFont val="Arial"/>
        <family val="2"/>
      </rPr>
      <t>pla de residus de la construcció</t>
    </r>
    <r>
      <rPr>
        <sz val="9"/>
        <rFont val="Arial"/>
        <family val="2"/>
      </rPr>
      <t xml:space="preserve">, quantificant els residus generats per </t>
    </r>
    <r>
      <rPr>
        <b/>
        <sz val="9"/>
        <rFont val="Arial"/>
        <family val="2"/>
      </rPr>
      <t>tipòlogies</t>
    </r>
    <r>
      <rPr>
        <sz val="9"/>
        <rFont val="Arial"/>
        <family val="2"/>
      </rPr>
      <t xml:space="preserve"> i </t>
    </r>
    <r>
      <rPr>
        <b/>
        <sz val="9"/>
        <rFont val="Arial"/>
        <family val="2"/>
      </rPr>
      <t xml:space="preserve">fases d'obra.  </t>
    </r>
    <r>
      <rPr>
        <sz val="9"/>
        <rFont val="Arial"/>
        <family val="2"/>
      </rPr>
      <t xml:space="preserve"> Defineix les operacions de destriament o recollida selectiva que es preveuen realitzar a obra, especificant la reutilització in situ i/o identificant els gestors de residus autoritzats</t>
    </r>
  </si>
  <si>
    <t>DadesEdif;Situacio;Comarca;Tip_1;Tip_2;Tip_3;sn_san1;sn_ai1;sn_ai2;sn_ai3;sn_te1;sn_te2;sn_te3;sn_rv1;sn_pr1;sn_re1;sn_re2;sn_re3;sn_aa1;sn_aa2</t>
  </si>
  <si>
    <t>TipusEdif;UsoEdifSubTipoCodi;UsoEdifSubTipo;Usu1;UsoEdifSubTipoCodi2;UsoEdifSubTipo2;Usu2;UsoEdifSubTipoCodi3;UsoEdifSubTipo3;Usu3;UsoEdifSubTipoCodi4;UsoEdifSubTipo4;Usu4;UsuarisEdifici;ZonaClimatica;sn_ac1;sn_ac2;sn_ac3;sn_ac4;sn_ac5;sn_p1;sn_p2;sn_p3;sn_p4;sn_p5;sn_p6;sn_p7;sn_p8;sn_p9;sn_p10;sn_p11;sn_p12;sn_p13;sn_p14;sn_p15;sn_p16;sn_p17;sn_p18;PuntsTotals;Poblacion;NumHabUni;NumHabPluri;DemandaAcs;DesactivaCalcAcs;sn_ac6</t>
  </si>
  <si>
    <r>
      <t xml:space="preserve">Decret 21/2006 - </t>
    </r>
    <r>
      <rPr>
        <sz val="7"/>
        <rFont val="Arial"/>
        <family val="2"/>
      </rPr>
      <t>Adopció de criteris ambientals i d'ecoeficiència en els edificis.  Oficina Consultora Tècnica .Col·legi d'Arquitectes de Catalunya  . Departament de Medi Ambient i Habitatge. Generalitat de Catalunya.  v 2.0.5- Maig 2007</t>
    </r>
  </si>
  <si>
    <t>El codi de barres no és correcte. Han d'estar activades les macros i el programa ha d'estar correctament instal.lat. 
Revisa la configuració de seguretat de excel: Menú Macro, Seguretat i posar Nivell de seguretat en 'Mig'.</t>
  </si>
  <si>
    <t>V3.1.0</t>
  </si>
  <si>
    <t>2021,27-Modular</t>
  </si>
  <si>
    <t>lleida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</si>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</sst>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7"/>
      <color indexed="23"/>
      <name val="Arial"/>
      <family val="2"/>
    </font>
    <font>
      <b/>
      <vertAlign val="superscript"/>
      <sz val="7"/>
      <name val="Arial"/>
      <family val="2"/>
    </font>
    <font>
      <sz val="7"/>
      <color indexed="23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8"/>
      <color indexed="55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sz val="8"/>
      <name val="UniversalMath1 BT"/>
      <family val="1"/>
      <charset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vertAlign val="subscript"/>
      <sz val="7"/>
      <name val="Tahoma"/>
      <family val="2"/>
    </font>
    <font>
      <sz val="7"/>
      <name val="Tahoma"/>
      <family val="2"/>
    </font>
    <font>
      <b/>
      <sz val="8"/>
      <color indexed="12"/>
      <name val="Arial"/>
      <family val="2"/>
    </font>
    <font>
      <b/>
      <u/>
      <sz val="10"/>
      <name val="Arial"/>
      <family val="2"/>
    </font>
    <font>
      <sz val="10"/>
      <name val="TimesTen Roman"/>
    </font>
    <font>
      <b/>
      <sz val="10"/>
      <name val="TimesTen Roman"/>
    </font>
    <font>
      <b/>
      <sz val="10"/>
      <name val="Courier New"/>
      <family val="3"/>
    </font>
    <font>
      <sz val="10"/>
      <name val="Courier New"/>
      <family val="3"/>
    </font>
    <font>
      <b/>
      <sz val="7"/>
      <color indexed="12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b/>
      <sz val="8"/>
      <color indexed="12"/>
      <name val="Arial Narrow"/>
      <family val="2"/>
    </font>
    <font>
      <sz val="8"/>
      <color indexed="12"/>
      <name val="Arial Narrow"/>
      <family val="2"/>
    </font>
    <font>
      <b/>
      <sz val="9"/>
      <color indexed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i/>
      <sz val="9"/>
      <color indexed="10"/>
      <name val="Arial"/>
      <family val="2"/>
    </font>
    <font>
      <b/>
      <i/>
      <sz val="8"/>
      <color indexed="10"/>
      <name val="Arial"/>
      <family val="2"/>
    </font>
    <font>
      <sz val="8"/>
      <color indexed="81"/>
      <name val="Tahoma"/>
      <family val="2"/>
    </font>
    <font>
      <b/>
      <sz val="9"/>
      <color indexed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6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64"/>
      </bottom>
      <diagonal/>
    </border>
    <border>
      <left/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6">
    <xf numFmtId="0" fontId="0" fillId="0" borderId="0" xfId="0"/>
    <xf numFmtId="0" fontId="5" fillId="0" borderId="0" xfId="0" applyFont="1" applyBorder="1"/>
    <xf numFmtId="0" fontId="3" fillId="0" borderId="0" xfId="0" applyFont="1" applyBorder="1"/>
    <xf numFmtId="0" fontId="6" fillId="0" borderId="0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left" vertical="center"/>
    </xf>
    <xf numFmtId="0" fontId="15" fillId="0" borderId="0" xfId="0" applyFont="1" applyBorder="1"/>
    <xf numFmtId="0" fontId="15" fillId="0" borderId="1" xfId="0" applyFont="1" applyBorder="1"/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justify"/>
    </xf>
    <xf numFmtId="0" fontId="2" fillId="0" borderId="0" xfId="0" applyFont="1" applyBorder="1" applyAlignment="1">
      <alignment horizontal="justify" vertical="center"/>
    </xf>
    <xf numFmtId="9" fontId="7" fillId="0" borderId="2" xfId="0" applyNumberFormat="1" applyFont="1" applyBorder="1"/>
    <xf numFmtId="9" fontId="7" fillId="0" borderId="3" xfId="0" applyNumberFormat="1" applyFont="1" applyBorder="1"/>
    <xf numFmtId="0" fontId="8" fillId="0" borderId="4" xfId="0" applyFont="1" applyBorder="1" applyAlignment="1">
      <alignment horizontal="justify"/>
    </xf>
    <xf numFmtId="0" fontId="8" fillId="0" borderId="0" xfId="0" applyFont="1" applyBorder="1" applyAlignment="1">
      <alignment horizontal="justify"/>
    </xf>
    <xf numFmtId="0" fontId="3" fillId="0" borderId="0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9" fillId="0" borderId="4" xfId="0" applyFont="1" applyBorder="1" applyAlignment="1">
      <alignment horizontal="center" wrapText="1"/>
    </xf>
    <xf numFmtId="0" fontId="7" fillId="0" borderId="0" xfId="0" applyFont="1" applyBorder="1" applyAlignment="1">
      <alignment horizontal="justify" vertical="center"/>
    </xf>
    <xf numFmtId="0" fontId="7" fillId="0" borderId="4" xfId="0" applyFont="1" applyBorder="1" applyAlignment="1">
      <alignment horizontal="justify" vertical="center"/>
    </xf>
    <xf numFmtId="0" fontId="9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justify" vertical="center"/>
    </xf>
    <xf numFmtId="0" fontId="8" fillId="0" borderId="5" xfId="0" applyFont="1" applyBorder="1" applyAlignment="1">
      <alignment horizontal="justify"/>
    </xf>
    <xf numFmtId="0" fontId="3" fillId="2" borderId="6" xfId="0" applyFont="1" applyFill="1" applyBorder="1"/>
    <xf numFmtId="0" fontId="3" fillId="2" borderId="5" xfId="0" applyFont="1" applyFill="1" applyBorder="1"/>
    <xf numFmtId="0" fontId="13" fillId="0" borderId="4" xfId="0" applyFont="1" applyFill="1" applyBorder="1" applyAlignment="1">
      <alignment horizontal="left" vertical="center" wrapText="1" indent="2"/>
    </xf>
    <xf numFmtId="0" fontId="9" fillId="0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left" vertical="center" wrapText="1" indent="2"/>
    </xf>
    <xf numFmtId="0" fontId="17" fillId="0" borderId="0" xfId="0" applyFont="1"/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textRotation="90"/>
    </xf>
    <xf numFmtId="49" fontId="8" fillId="0" borderId="0" xfId="0" applyNumberFormat="1" applyFont="1" applyBorder="1" applyAlignment="1">
      <alignment horizontal="center" vertical="center"/>
    </xf>
    <xf numFmtId="0" fontId="21" fillId="0" borderId="7" xfId="0" applyFont="1" applyBorder="1" applyAlignment="1" applyProtection="1">
      <alignment horizontal="center"/>
      <protection locked="0"/>
    </xf>
    <xf numFmtId="0" fontId="21" fillId="0" borderId="8" xfId="0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25" fillId="0" borderId="0" xfId="0" applyFont="1" applyBorder="1" applyAlignment="1"/>
    <xf numFmtId="0" fontId="6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/>
    </xf>
    <xf numFmtId="0" fontId="27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26" fillId="0" borderId="8" xfId="0" applyFont="1" applyBorder="1" applyAlignment="1">
      <alignment horizontal="left" vertical="center" wrapText="1"/>
    </xf>
    <xf numFmtId="0" fontId="27" fillId="0" borderId="8" xfId="0" applyFont="1" applyBorder="1" applyAlignment="1">
      <alignment horizontal="center" vertical="center" wrapText="1"/>
    </xf>
    <xf numFmtId="0" fontId="29" fillId="0" borderId="10" xfId="0" applyFont="1" applyBorder="1" applyAlignment="1">
      <alignment vertical="top" wrapText="1"/>
    </xf>
    <xf numFmtId="0" fontId="29" fillId="0" borderId="10" xfId="0" applyFont="1" applyBorder="1" applyAlignment="1">
      <alignment horizontal="center" vertical="top" wrapText="1"/>
    </xf>
    <xf numFmtId="0" fontId="28" fillId="0" borderId="10" xfId="0" applyFont="1" applyBorder="1" applyAlignment="1">
      <alignment vertical="center"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0" fontId="32" fillId="0" borderId="10" xfId="0" applyFont="1" applyBorder="1" applyAlignment="1">
      <alignment horizontal="center" vertical="top" wrapText="1"/>
    </xf>
    <xf numFmtId="0" fontId="32" fillId="0" borderId="10" xfId="0" applyFont="1" applyBorder="1" applyAlignment="1">
      <alignment vertical="center"/>
    </xf>
    <xf numFmtId="0" fontId="32" fillId="0" borderId="10" xfId="0" applyFont="1" applyBorder="1" applyAlignment="1">
      <alignment vertical="center" wrapText="1"/>
    </xf>
    <xf numFmtId="2" fontId="32" fillId="0" borderId="10" xfId="0" applyNumberFormat="1" applyFont="1" applyBorder="1" applyAlignment="1">
      <alignment horizontal="center" vertical="center" wrapText="1"/>
    </xf>
    <xf numFmtId="0" fontId="30" fillId="0" borderId="7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Protection="1"/>
    <xf numFmtId="0" fontId="21" fillId="0" borderId="11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justify"/>
    </xf>
    <xf numFmtId="0" fontId="15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justify" vertical="center"/>
    </xf>
    <xf numFmtId="0" fontId="19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32" fillId="0" borderId="8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3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4" fillId="0" borderId="12" xfId="0" applyFont="1" applyBorder="1" applyAlignment="1" applyProtection="1">
      <alignment horizontal="center" vertical="center"/>
      <protection locked="0"/>
    </xf>
    <xf numFmtId="0" fontId="24" fillId="0" borderId="13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justify" vertical="center"/>
    </xf>
    <xf numFmtId="0" fontId="4" fillId="0" borderId="0" xfId="0" applyFont="1" applyFill="1" applyBorder="1" applyAlignment="1" applyProtection="1">
      <alignment horizontal="justify"/>
    </xf>
    <xf numFmtId="0" fontId="15" fillId="0" borderId="0" xfId="0" applyFont="1" applyFill="1" applyBorder="1" applyProtection="1"/>
    <xf numFmtId="0" fontId="5" fillId="0" borderId="0" xfId="0" applyFont="1" applyFill="1" applyBorder="1" applyProtection="1"/>
    <xf numFmtId="0" fontId="2" fillId="3" borderId="14" xfId="0" applyFont="1" applyFill="1" applyBorder="1"/>
    <xf numFmtId="0" fontId="2" fillId="3" borderId="5" xfId="0" applyFont="1" applyFill="1" applyBorder="1"/>
    <xf numFmtId="0" fontId="21" fillId="0" borderId="0" xfId="0" applyFont="1" applyBorder="1" applyAlignment="1" applyProtection="1"/>
    <xf numFmtId="0" fontId="21" fillId="0" borderId="4" xfId="0" applyFont="1" applyBorder="1" applyAlignment="1" applyProtection="1"/>
    <xf numFmtId="0" fontId="21" fillId="0" borderId="3" xfId="0" applyFont="1" applyBorder="1" applyAlignment="1" applyProtection="1"/>
    <xf numFmtId="0" fontId="21" fillId="0" borderId="0" xfId="0" applyFont="1" applyBorder="1" applyAlignment="1" applyProtection="1">
      <protection locked="0"/>
    </xf>
    <xf numFmtId="0" fontId="15" fillId="0" borderId="4" xfId="0" applyFont="1" applyBorder="1"/>
    <xf numFmtId="0" fontId="15" fillId="0" borderId="14" xfId="0" applyFont="1" applyBorder="1" applyAlignment="1" applyProtection="1">
      <alignment horizontal="center" wrapText="1"/>
    </xf>
    <xf numFmtId="0" fontId="37" fillId="0" borderId="0" xfId="0" applyFont="1" applyBorder="1"/>
    <xf numFmtId="0" fontId="39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Border="1"/>
    <xf numFmtId="0" fontId="38" fillId="0" borderId="8" xfId="0" applyFont="1" applyBorder="1"/>
    <xf numFmtId="1" fontId="39" fillId="0" borderId="8" xfId="0" applyNumberFormat="1" applyFont="1" applyBorder="1"/>
    <xf numFmtId="0" fontId="39" fillId="0" borderId="8" xfId="0" applyFont="1" applyBorder="1" applyAlignment="1">
      <alignment horizontal="center"/>
    </xf>
    <xf numFmtId="0" fontId="39" fillId="0" borderId="8" xfId="0" applyFont="1" applyBorder="1"/>
    <xf numFmtId="0" fontId="39" fillId="0" borderId="8" xfId="0" applyFont="1" applyBorder="1" applyAlignment="1">
      <alignment horizontal="left"/>
    </xf>
    <xf numFmtId="0" fontId="39" fillId="0" borderId="0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1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1" fillId="0" borderId="8" xfId="0" applyFont="1" applyBorder="1" applyAlignment="1" applyProtection="1">
      <alignment horizontal="center"/>
    </xf>
    <xf numFmtId="0" fontId="21" fillId="0" borderId="7" xfId="0" applyFont="1" applyBorder="1" applyAlignment="1" applyProtection="1">
      <alignment horizont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4" fillId="0" borderId="13" xfId="0" applyFont="1" applyBorder="1" applyAlignment="1" applyProtection="1">
      <alignment horizontal="center" vertical="center" wrapText="1"/>
    </xf>
    <xf numFmtId="0" fontId="2" fillId="4" borderId="14" xfId="0" applyFont="1" applyFill="1" applyBorder="1"/>
    <xf numFmtId="0" fontId="2" fillId="4" borderId="8" xfId="0" applyFont="1" applyFill="1" applyBorder="1"/>
    <xf numFmtId="0" fontId="21" fillId="0" borderId="8" xfId="0" applyFont="1" applyBorder="1" applyAlignment="1">
      <alignment horizontal="center" vertical="center" wrapText="1"/>
    </xf>
    <xf numFmtId="0" fontId="15" fillId="0" borderId="7" xfId="0" applyFont="1" applyBorder="1"/>
    <xf numFmtId="0" fontId="21" fillId="0" borderId="6" xfId="0" applyFont="1" applyBorder="1" applyAlignment="1">
      <alignment vertical="center" wrapText="1"/>
    </xf>
    <xf numFmtId="0" fontId="30" fillId="0" borderId="17" xfId="0" applyFont="1" applyBorder="1" applyAlignment="1" applyProtection="1">
      <alignment vertical="center"/>
    </xf>
    <xf numFmtId="49" fontId="21" fillId="0" borderId="18" xfId="0" applyNumberFormat="1" applyFont="1" applyBorder="1" applyAlignment="1">
      <alignment horizontal="center" vertical="center" wrapText="1"/>
    </xf>
    <xf numFmtId="49" fontId="21" fillId="0" borderId="19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 applyProtection="1">
      <alignment horizontal="center"/>
    </xf>
    <xf numFmtId="0" fontId="8" fillId="0" borderId="17" xfId="0" applyFont="1" applyBorder="1" applyAlignment="1"/>
    <xf numFmtId="0" fontId="0" fillId="0" borderId="17" xfId="0" applyBorder="1" applyAlignment="1"/>
    <xf numFmtId="0" fontId="15" fillId="0" borderId="3" xfId="0" applyFont="1" applyBorder="1"/>
    <xf numFmtId="0" fontId="8" fillId="0" borderId="1" xfId="0" applyFont="1" applyBorder="1" applyAlignment="1">
      <alignment vertical="center"/>
    </xf>
    <xf numFmtId="0" fontId="2" fillId="0" borderId="8" xfId="0" applyFont="1" applyBorder="1"/>
    <xf numFmtId="0" fontId="21" fillId="0" borderId="14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15" fillId="0" borderId="8" xfId="0" applyFont="1" applyBorder="1" applyAlignment="1" applyProtection="1">
      <alignment horizontal="center" wrapText="1"/>
    </xf>
    <xf numFmtId="0" fontId="21" fillId="0" borderId="8" xfId="0" applyFont="1" applyBorder="1" applyAlignment="1" applyProtection="1">
      <alignment horizontal="center" wrapText="1"/>
    </xf>
    <xf numFmtId="0" fontId="15" fillId="0" borderId="6" xfId="0" applyFont="1" applyBorder="1" applyAlignment="1" applyProtection="1">
      <alignment horizontal="center" wrapText="1"/>
    </xf>
    <xf numFmtId="0" fontId="18" fillId="0" borderId="0" xfId="0" applyFont="1" applyBorder="1" applyAlignment="1" applyProtection="1">
      <alignment horizontal="center" wrapText="1"/>
    </xf>
    <xf numFmtId="0" fontId="15" fillId="0" borderId="5" xfId="0" applyFont="1" applyBorder="1" applyAlignment="1" applyProtection="1">
      <alignment horizontal="center" wrapText="1"/>
    </xf>
    <xf numFmtId="0" fontId="15" fillId="0" borderId="11" xfId="0" applyFont="1" applyBorder="1" applyAlignment="1" applyProtection="1">
      <alignment horizontal="center" wrapText="1"/>
    </xf>
    <xf numFmtId="0" fontId="15" fillId="0" borderId="4" xfId="0" applyFont="1" applyBorder="1" applyAlignment="1" applyProtection="1">
      <alignment horizontal="center" wrapText="1"/>
    </xf>
    <xf numFmtId="0" fontId="21" fillId="0" borderId="9" xfId="0" applyFont="1" applyBorder="1" applyAlignment="1" applyProtection="1">
      <alignment horizontal="center"/>
    </xf>
    <xf numFmtId="0" fontId="5" fillId="0" borderId="7" xfId="0" applyFont="1" applyBorder="1"/>
    <xf numFmtId="0" fontId="40" fillId="0" borderId="0" xfId="0" applyNumberFormat="1" applyFont="1" applyBorder="1"/>
    <xf numFmtId="22" fontId="5" fillId="0" borderId="0" xfId="0" applyNumberFormat="1" applyFont="1" applyBorder="1"/>
    <xf numFmtId="0" fontId="34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textRotation="90"/>
    </xf>
    <xf numFmtId="0" fontId="8" fillId="0" borderId="0" xfId="0" applyFont="1" applyBorder="1" applyAlignment="1">
      <alignment horizontal="center" vertical="center" textRotation="90"/>
    </xf>
    <xf numFmtId="0" fontId="7" fillId="0" borderId="21" xfId="0" applyFont="1" applyBorder="1" applyAlignment="1">
      <alignment horizontal="justify" vertical="center"/>
    </xf>
    <xf numFmtId="0" fontId="7" fillId="0" borderId="11" xfId="0" applyFont="1" applyBorder="1" applyAlignment="1">
      <alignment horizontal="justify" vertical="center"/>
    </xf>
    <xf numFmtId="0" fontId="7" fillId="0" borderId="16" xfId="0" applyFont="1" applyBorder="1" applyAlignment="1">
      <alignment horizontal="justify" vertical="center"/>
    </xf>
    <xf numFmtId="0" fontId="7" fillId="0" borderId="17" xfId="0" applyFont="1" applyBorder="1" applyAlignment="1">
      <alignment horizontal="justify" vertical="center"/>
    </xf>
    <xf numFmtId="0" fontId="7" fillId="0" borderId="0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justify" vertical="center"/>
    </xf>
    <xf numFmtId="0" fontId="7" fillId="0" borderId="3" xfId="0" applyFont="1" applyBorder="1" applyAlignment="1">
      <alignment horizontal="justify" vertical="center"/>
    </xf>
    <xf numFmtId="0" fontId="8" fillId="0" borderId="6" xfId="0" applyFont="1" applyBorder="1"/>
    <xf numFmtId="0" fontId="8" fillId="0" borderId="5" xfId="0" applyFont="1" applyBorder="1"/>
    <xf numFmtId="0" fontId="8" fillId="0" borderId="14" xfId="0" applyFont="1" applyBorder="1"/>
    <xf numFmtId="0" fontId="21" fillId="0" borderId="5" xfId="0" applyFont="1" applyBorder="1" applyAlignment="1" applyProtection="1">
      <alignment horizontal="center"/>
    </xf>
    <xf numFmtId="0" fontId="21" fillId="0" borderId="14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7" fillId="0" borderId="6" xfId="0" applyFont="1" applyBorder="1" applyAlignment="1">
      <alignment horizontal="left" vertical="justify" wrapText="1"/>
    </xf>
    <xf numFmtId="0" fontId="8" fillId="0" borderId="5" xfId="0" applyFont="1" applyBorder="1" applyAlignment="1">
      <alignment horizontal="left" vertical="justify" wrapText="1"/>
    </xf>
    <xf numFmtId="0" fontId="8" fillId="0" borderId="14" xfId="0" applyFont="1" applyBorder="1" applyAlignment="1">
      <alignment horizontal="left" vertical="justify" wrapText="1"/>
    </xf>
    <xf numFmtId="0" fontId="21" fillId="0" borderId="6" xfId="0" applyFont="1" applyBorder="1" applyProtection="1">
      <protection locked="0"/>
    </xf>
    <xf numFmtId="0" fontId="21" fillId="0" borderId="5" xfId="0" applyFont="1" applyBorder="1" applyProtection="1">
      <protection locked="0"/>
    </xf>
    <xf numFmtId="0" fontId="21" fillId="0" borderId="14" xfId="0" applyFont="1" applyBorder="1" applyProtection="1">
      <protection locked="0"/>
    </xf>
    <xf numFmtId="0" fontId="3" fillId="0" borderId="2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8" fillId="0" borderId="0" xfId="0" applyFont="1" applyBorder="1" applyAlignment="1">
      <alignment horizontal="justify" vertical="center"/>
    </xf>
    <xf numFmtId="0" fontId="5" fillId="0" borderId="0" xfId="0" applyFont="1" applyBorder="1" applyAlignment="1">
      <alignment horizontal="left" vertical="top" wrapText="1"/>
    </xf>
    <xf numFmtId="0" fontId="5" fillId="0" borderId="24" xfId="0" applyFont="1" applyBorder="1" applyAlignment="1" applyProtection="1">
      <alignment vertical="top" wrapText="1"/>
      <protection locked="0"/>
    </xf>
    <xf numFmtId="0" fontId="5" fillId="0" borderId="25" xfId="0" applyFont="1" applyBorder="1" applyAlignment="1" applyProtection="1">
      <alignment vertical="top" wrapText="1"/>
      <protection locked="0"/>
    </xf>
    <xf numFmtId="0" fontId="5" fillId="0" borderId="26" xfId="0" applyFont="1" applyBorder="1" applyAlignment="1" applyProtection="1">
      <alignment vertical="top" wrapText="1"/>
      <protection locked="0"/>
    </xf>
    <xf numFmtId="0" fontId="5" fillId="0" borderId="27" xfId="0" applyFont="1" applyBorder="1" applyAlignment="1" applyProtection="1">
      <alignment vertical="top" wrapText="1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vertical="top" wrapText="1"/>
      <protection locked="0"/>
    </xf>
    <xf numFmtId="0" fontId="5" fillId="0" borderId="29" xfId="0" applyFont="1" applyBorder="1" applyAlignment="1" applyProtection="1">
      <alignment vertical="top" wrapText="1"/>
      <protection locked="0"/>
    </xf>
    <xf numFmtId="0" fontId="5" fillId="0" borderId="30" xfId="0" applyFont="1" applyBorder="1" applyAlignment="1" applyProtection="1">
      <alignment vertical="top" wrapText="1"/>
      <protection locked="0"/>
    </xf>
    <xf numFmtId="0" fontId="5" fillId="0" borderId="31" xfId="0" applyFont="1" applyBorder="1" applyAlignment="1" applyProtection="1">
      <alignment vertical="top" wrapText="1"/>
      <protection locked="0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4" xfId="0" applyFont="1" applyBorder="1" applyAlignment="1" applyProtection="1">
      <alignment horizontal="center"/>
      <protection locked="0"/>
    </xf>
    <xf numFmtId="0" fontId="8" fillId="0" borderId="6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14" xfId="0" applyFont="1" applyBorder="1" applyAlignment="1">
      <alignment horizontal="left" wrapText="1"/>
    </xf>
    <xf numFmtId="0" fontId="24" fillId="0" borderId="2" xfId="0" applyFont="1" applyBorder="1" applyAlignment="1" applyProtection="1">
      <alignment horizontal="center"/>
    </xf>
    <xf numFmtId="0" fontId="24" fillId="0" borderId="19" xfId="0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9" fontId="24" fillId="0" borderId="21" xfId="1" applyFont="1" applyBorder="1" applyAlignment="1" applyProtection="1">
      <alignment horizontal="center" vertical="center"/>
    </xf>
    <xf numFmtId="9" fontId="24" fillId="0" borderId="1" xfId="1" applyFont="1" applyBorder="1" applyAlignment="1" applyProtection="1">
      <alignment horizontal="center" vertical="center"/>
    </xf>
    <xf numFmtId="0" fontId="21" fillId="0" borderId="2" xfId="0" applyFont="1" applyBorder="1" applyAlignment="1" applyProtection="1">
      <alignment horizontal="center"/>
    </xf>
    <xf numFmtId="0" fontId="21" fillId="0" borderId="4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/>
    </xf>
    <xf numFmtId="0" fontId="7" fillId="0" borderId="1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21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3" fillId="0" borderId="21" xfId="0" applyFont="1" applyBorder="1" applyAlignment="1">
      <alignment horizontal="justify" vertical="center"/>
    </xf>
    <xf numFmtId="0" fontId="3" fillId="0" borderId="11" xfId="0" applyFont="1" applyBorder="1" applyAlignment="1">
      <alignment horizontal="justify" vertical="center"/>
    </xf>
    <xf numFmtId="0" fontId="3" fillId="0" borderId="16" xfId="0" applyFont="1" applyBorder="1" applyAlignment="1">
      <alignment horizontal="justify" vertical="center"/>
    </xf>
    <xf numFmtId="0" fontId="3" fillId="0" borderId="17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24" fillId="0" borderId="21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7" fillId="0" borderId="21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7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7" fillId="0" borderId="21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8" fillId="0" borderId="21" xfId="0" applyFont="1" applyBorder="1" applyAlignment="1">
      <alignment horizontal="justify"/>
    </xf>
    <xf numFmtId="0" fontId="8" fillId="0" borderId="11" xfId="0" applyFont="1" applyBorder="1" applyAlignment="1">
      <alignment horizontal="justify"/>
    </xf>
    <xf numFmtId="0" fontId="8" fillId="0" borderId="16" xfId="0" applyFont="1" applyBorder="1" applyAlignment="1">
      <alignment horizontal="justify"/>
    </xf>
    <xf numFmtId="0" fontId="8" fillId="0" borderId="1" xfId="0" applyFont="1" applyBorder="1" applyAlignment="1">
      <alignment horizontal="justify"/>
    </xf>
    <xf numFmtId="0" fontId="8" fillId="0" borderId="4" xfId="0" applyFont="1" applyBorder="1" applyAlignment="1">
      <alignment horizontal="justify"/>
    </xf>
    <xf numFmtId="0" fontId="8" fillId="0" borderId="3" xfId="0" applyFont="1" applyBorder="1" applyAlignment="1">
      <alignment horizontal="justify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7" xfId="0" applyFont="1" applyBorder="1" applyAlignment="1" applyProtection="1">
      <alignment horizontal="center"/>
      <protection locked="0"/>
    </xf>
    <xf numFmtId="0" fontId="8" fillId="0" borderId="6" xfId="0" applyFont="1" applyBorder="1" applyAlignment="1"/>
    <xf numFmtId="0" fontId="0" fillId="0" borderId="5" xfId="0" applyBorder="1" applyAlignment="1"/>
    <xf numFmtId="0" fontId="0" fillId="0" borderId="14" xfId="0" applyBorder="1" applyAlignment="1"/>
    <xf numFmtId="0" fontId="8" fillId="0" borderId="6" xfId="0" applyFont="1" applyBorder="1" applyAlignment="1">
      <alignment horizontal="justify"/>
    </xf>
    <xf numFmtId="0" fontId="8" fillId="0" borderId="5" xfId="0" applyFont="1" applyBorder="1" applyAlignment="1">
      <alignment horizontal="justify"/>
    </xf>
    <xf numFmtId="0" fontId="8" fillId="0" borderId="14" xfId="0" applyFont="1" applyBorder="1" applyAlignment="1">
      <alignment horizontal="justify"/>
    </xf>
    <xf numFmtId="0" fontId="3" fillId="2" borderId="6" xfId="0" applyFont="1" applyFill="1" applyBorder="1"/>
    <xf numFmtId="0" fontId="3" fillId="2" borderId="5" xfId="0" applyFont="1" applyFill="1" applyBorder="1"/>
    <xf numFmtId="0" fontId="3" fillId="2" borderId="14" xfId="0" applyFont="1" applyFill="1" applyBorder="1"/>
    <xf numFmtId="0" fontId="30" fillId="0" borderId="18" xfId="0" applyFont="1" applyBorder="1" applyAlignment="1" applyProtection="1">
      <alignment horizontal="center" vertical="center" wrapText="1"/>
    </xf>
    <xf numFmtId="0" fontId="30" fillId="0" borderId="7" xfId="0" applyFont="1" applyBorder="1" applyAlignment="1" applyProtection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7" fillId="0" borderId="21" xfId="0" applyFont="1" applyBorder="1" applyAlignment="1">
      <alignment horizontal="justify"/>
    </xf>
    <xf numFmtId="0" fontId="7" fillId="0" borderId="11" xfId="0" applyFont="1" applyBorder="1" applyAlignment="1">
      <alignment horizontal="justify"/>
    </xf>
    <xf numFmtId="0" fontId="7" fillId="0" borderId="16" xfId="0" applyFont="1" applyBorder="1" applyAlignment="1">
      <alignment horizontal="justify"/>
    </xf>
    <xf numFmtId="0" fontId="7" fillId="0" borderId="1" xfId="0" applyFont="1" applyBorder="1" applyAlignment="1">
      <alignment horizontal="justify"/>
    </xf>
    <xf numFmtId="0" fontId="7" fillId="0" borderId="4" xfId="0" applyFont="1" applyBorder="1" applyAlignment="1">
      <alignment horizontal="justify"/>
    </xf>
    <xf numFmtId="0" fontId="7" fillId="0" borderId="3" xfId="0" applyFont="1" applyBorder="1" applyAlignment="1">
      <alignment horizontal="justify"/>
    </xf>
    <xf numFmtId="0" fontId="3" fillId="0" borderId="2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30" fillId="0" borderId="18" xfId="0" applyFont="1" applyBorder="1" applyAlignment="1" applyProtection="1">
      <alignment horizontal="center"/>
      <protection locked="0"/>
    </xf>
    <xf numFmtId="0" fontId="3" fillId="0" borderId="2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justify" vertical="center"/>
    </xf>
    <xf numFmtId="0" fontId="8" fillId="0" borderId="11" xfId="0" applyFont="1" applyBorder="1" applyAlignment="1">
      <alignment horizontal="justify" vertical="center"/>
    </xf>
    <xf numFmtId="0" fontId="8" fillId="0" borderId="16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8" fillId="0" borderId="2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justify" vertical="center"/>
    </xf>
    <xf numFmtId="0" fontId="8" fillId="0" borderId="3" xfId="0" applyFont="1" applyBorder="1" applyAlignment="1">
      <alignment horizontal="justify" vertical="center"/>
    </xf>
    <xf numFmtId="0" fontId="2" fillId="0" borderId="2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7" fillId="0" borderId="21" xfId="0" applyNumberFormat="1" applyFont="1" applyBorder="1"/>
    <xf numFmtId="0" fontId="7" fillId="0" borderId="1" xfId="0" applyNumberFormat="1" applyFont="1" applyBorder="1"/>
    <xf numFmtId="0" fontId="21" fillId="0" borderId="21" xfId="0" applyFont="1" applyBorder="1" applyAlignment="1" applyProtection="1">
      <alignment horizontal="center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21" fillId="0" borderId="3" xfId="0" applyFont="1" applyBorder="1" applyAlignment="1" applyProtection="1">
      <alignment horizontal="center"/>
      <protection locked="0"/>
    </xf>
    <xf numFmtId="0" fontId="8" fillId="0" borderId="17" xfId="0" applyFont="1" applyBorder="1" applyAlignment="1">
      <alignment horizontal="justify"/>
    </xf>
    <xf numFmtId="0" fontId="8" fillId="0" borderId="0" xfId="0" applyFont="1" applyBorder="1" applyAlignment="1">
      <alignment horizontal="justify"/>
    </xf>
    <xf numFmtId="0" fontId="8" fillId="0" borderId="2" xfId="0" applyFont="1" applyBorder="1" applyAlignment="1">
      <alignment horizontal="justify"/>
    </xf>
    <xf numFmtId="9" fontId="24" fillId="0" borderId="21" xfId="0" applyNumberFormat="1" applyFont="1" applyBorder="1" applyAlignment="1" applyProtection="1">
      <alignment horizontal="center"/>
    </xf>
    <xf numFmtId="0" fontId="24" fillId="0" borderId="17" xfId="0" applyFont="1" applyBorder="1" applyAlignment="1" applyProtection="1">
      <alignment horizontal="center"/>
    </xf>
    <xf numFmtId="0" fontId="24" fillId="0" borderId="1" xfId="0" applyFont="1" applyBorder="1" applyAlignment="1" applyProtection="1">
      <alignment horizontal="center"/>
    </xf>
    <xf numFmtId="0" fontId="2" fillId="6" borderId="1" xfId="0" applyFont="1" applyFill="1" applyBorder="1" applyAlignment="1">
      <alignment horizontal="left" vertical="center" wrapText="1" indent="1"/>
    </xf>
    <xf numFmtId="0" fontId="2" fillId="6" borderId="4" xfId="0" applyFont="1" applyFill="1" applyBorder="1" applyAlignment="1">
      <alignment horizontal="left" vertical="center" wrapText="1" indent="1"/>
    </xf>
    <xf numFmtId="0" fontId="2" fillId="6" borderId="3" xfId="0" applyFont="1" applyFill="1" applyBorder="1" applyAlignment="1">
      <alignment horizontal="left" vertical="center" wrapText="1" indent="1"/>
    </xf>
    <xf numFmtId="0" fontId="30" fillId="0" borderId="19" xfId="0" applyFont="1" applyBorder="1" applyAlignment="1" applyProtection="1">
      <alignment horizontal="center" vertical="center"/>
      <protection locked="0"/>
    </xf>
    <xf numFmtId="0" fontId="30" fillId="0" borderId="7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16" fillId="2" borderId="6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14" xfId="0" applyFont="1" applyFill="1" applyBorder="1" applyAlignment="1">
      <alignment horizontal="left"/>
    </xf>
    <xf numFmtId="0" fontId="6" fillId="6" borderId="21" xfId="0" applyFont="1" applyFill="1" applyBorder="1" applyAlignment="1">
      <alignment horizontal="left" vertical="center" wrapText="1" indent="1"/>
    </xf>
    <xf numFmtId="0" fontId="6" fillId="6" borderId="11" xfId="0" applyFont="1" applyFill="1" applyBorder="1" applyAlignment="1">
      <alignment horizontal="left" vertical="center" wrapText="1" indent="1"/>
    </xf>
    <xf numFmtId="0" fontId="6" fillId="6" borderId="16" xfId="0" applyFont="1" applyFill="1" applyBorder="1" applyAlignment="1">
      <alignment horizontal="left" vertical="center" wrapText="1" indent="1"/>
    </xf>
    <xf numFmtId="0" fontId="6" fillId="6" borderId="17" xfId="0" applyFont="1" applyFill="1" applyBorder="1" applyAlignment="1">
      <alignment horizontal="left" vertical="center" wrapText="1" indent="1"/>
    </xf>
    <xf numFmtId="0" fontId="6" fillId="6" borderId="0" xfId="0" applyFont="1" applyFill="1" applyBorder="1" applyAlignment="1">
      <alignment horizontal="left" vertical="center" wrapText="1" indent="1"/>
    </xf>
    <xf numFmtId="0" fontId="6" fillId="6" borderId="2" xfId="0" applyFont="1" applyFill="1" applyBorder="1" applyAlignment="1">
      <alignment horizontal="left" vertical="center" wrapText="1" indent="1"/>
    </xf>
    <xf numFmtId="0" fontId="7" fillId="0" borderId="2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6" xfId="0" applyFont="1" applyBorder="1" applyAlignment="1">
      <alignment wrapText="1"/>
    </xf>
    <xf numFmtId="49" fontId="7" fillId="0" borderId="16" xfId="0" applyNumberFormat="1" applyFont="1" applyBorder="1"/>
    <xf numFmtId="49" fontId="7" fillId="0" borderId="2" xfId="0" applyNumberFormat="1" applyFont="1" applyBorder="1"/>
    <xf numFmtId="49" fontId="7" fillId="0" borderId="3" xfId="0" applyNumberFormat="1" applyFont="1" applyBorder="1"/>
    <xf numFmtId="0" fontId="30" fillId="0" borderId="18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1" xfId="0" applyFont="1" applyBorder="1"/>
    <xf numFmtId="0" fontId="2" fillId="0" borderId="4" xfId="0" applyFont="1" applyBorder="1"/>
    <xf numFmtId="0" fontId="20" fillId="0" borderId="19" xfId="0" applyFont="1" applyBorder="1" applyAlignment="1" applyProtection="1">
      <alignment horizontal="center" vertical="center"/>
    </xf>
    <xf numFmtId="0" fontId="20" fillId="0" borderId="7" xfId="0" applyFont="1" applyBorder="1" applyAlignment="1" applyProtection="1">
      <alignment horizontal="center" vertical="center"/>
    </xf>
    <xf numFmtId="0" fontId="35" fillId="0" borderId="11" xfId="0" applyFont="1" applyFill="1" applyBorder="1" applyAlignment="1" applyProtection="1">
      <alignment horizontal="right" vertical="center"/>
    </xf>
    <xf numFmtId="0" fontId="35" fillId="0" borderId="32" xfId="0" applyFont="1" applyFill="1" applyBorder="1" applyAlignment="1" applyProtection="1">
      <alignment horizontal="right" vertical="center"/>
    </xf>
    <xf numFmtId="0" fontId="36" fillId="0" borderId="33" xfId="0" applyNumberFormat="1" applyFont="1" applyFill="1" applyBorder="1" applyAlignment="1">
      <alignment horizontal="right" vertical="center"/>
    </xf>
    <xf numFmtId="0" fontId="36" fillId="0" borderId="4" xfId="0" applyNumberFormat="1" applyFont="1" applyFill="1" applyBorder="1" applyAlignment="1">
      <alignment horizontal="right" vertical="center"/>
    </xf>
    <xf numFmtId="0" fontId="36" fillId="0" borderId="34" xfId="0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0" fillId="0" borderId="18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3" borderId="5" xfId="0" applyFont="1" applyFill="1" applyBorder="1"/>
    <xf numFmtId="0" fontId="3" fillId="0" borderId="17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/>
    <xf numFmtId="0" fontId="2" fillId="0" borderId="5" xfId="0" applyFont="1" applyBorder="1"/>
    <xf numFmtId="0" fontId="20" fillId="0" borderId="21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" fillId="0" borderId="14" xfId="0" applyFont="1" applyBorder="1"/>
    <xf numFmtId="0" fontId="21" fillId="0" borderId="6" xfId="0" applyFont="1" applyBorder="1" applyProtection="1"/>
    <xf numFmtId="0" fontId="21" fillId="0" borderId="5" xfId="0" applyFont="1" applyBorder="1" applyProtection="1"/>
    <xf numFmtId="0" fontId="21" fillId="0" borderId="14" xfId="0" applyFont="1" applyBorder="1" applyProtection="1"/>
    <xf numFmtId="0" fontId="7" fillId="0" borderId="6" xfId="0" applyFont="1" applyBorder="1" applyAlignment="1">
      <alignment horizontal="justify"/>
    </xf>
    <xf numFmtId="0" fontId="7" fillId="0" borderId="5" xfId="0" applyFont="1" applyBorder="1" applyAlignment="1">
      <alignment horizontal="justify"/>
    </xf>
    <xf numFmtId="0" fontId="7" fillId="0" borderId="14" xfId="0" applyFont="1" applyBorder="1" applyAlignment="1">
      <alignment horizontal="justify"/>
    </xf>
    <xf numFmtId="0" fontId="21" fillId="0" borderId="4" xfId="0" applyFont="1" applyBorder="1" applyProtection="1"/>
    <xf numFmtId="0" fontId="21" fillId="0" borderId="3" xfId="0" applyFont="1" applyBorder="1" applyProtection="1"/>
    <xf numFmtId="0" fontId="2" fillId="0" borderId="3" xfId="0" applyFont="1" applyBorder="1"/>
    <xf numFmtId="0" fontId="24" fillId="0" borderId="35" xfId="0" applyFont="1" applyBorder="1" applyAlignment="1" applyProtection="1">
      <alignment horizontal="center" vertical="center"/>
      <protection locked="0"/>
    </xf>
    <xf numFmtId="0" fontId="24" fillId="0" borderId="36" xfId="0" applyFont="1" applyBorder="1" applyAlignment="1" applyProtection="1">
      <alignment horizontal="center" vertical="center"/>
      <protection locked="0"/>
    </xf>
    <xf numFmtId="0" fontId="24" fillId="0" borderId="37" xfId="0" applyFont="1" applyBorder="1" applyAlignment="1" applyProtection="1">
      <alignment horizontal="center" vertical="center"/>
      <protection locked="0"/>
    </xf>
    <xf numFmtId="0" fontId="24" fillId="0" borderId="38" xfId="0" applyFont="1" applyBorder="1" applyAlignment="1" applyProtection="1">
      <alignment horizontal="center" vertical="center"/>
      <protection locked="0"/>
    </xf>
    <xf numFmtId="0" fontId="34" fillId="0" borderId="11" xfId="0" applyFont="1" applyBorder="1" applyAlignment="1">
      <alignment horizontal="center"/>
    </xf>
    <xf numFmtId="0" fontId="21" fillId="0" borderId="11" xfId="0" applyFont="1" applyBorder="1" applyAlignment="1" applyProtection="1">
      <alignment horizontal="center"/>
    </xf>
    <xf numFmtId="0" fontId="21" fillId="0" borderId="16" xfId="0" applyFont="1" applyBorder="1" applyAlignment="1" applyProtection="1">
      <alignment horizontal="center"/>
    </xf>
    <xf numFmtId="0" fontId="24" fillId="0" borderId="21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49" fontId="7" fillId="0" borderId="16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justify" vertical="center"/>
    </xf>
    <xf numFmtId="0" fontId="20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1" fillId="0" borderId="39" xfId="0" applyFont="1" applyBorder="1" applyAlignment="1" applyProtection="1">
      <alignment horizontal="center"/>
    </xf>
    <xf numFmtId="0" fontId="21" fillId="0" borderId="40" xfId="0" applyFont="1" applyBorder="1" applyAlignment="1" applyProtection="1">
      <alignment horizontal="center"/>
    </xf>
    <xf numFmtId="0" fontId="25" fillId="0" borderId="0" xfId="0" applyFont="1" applyBorder="1" applyAlignment="1">
      <alignment horizontal="left" vertical="center"/>
    </xf>
    <xf numFmtId="0" fontId="41" fillId="0" borderId="0" xfId="0" applyFont="1" applyBorder="1" applyAlignment="1" applyProtection="1">
      <alignment horizontal="right"/>
    </xf>
    <xf numFmtId="0" fontId="8" fillId="0" borderId="0" xfId="0" applyFont="1" applyBorder="1" applyAlignment="1">
      <alignment horizontal="justify" vertical="justify" wrapText="1"/>
    </xf>
    <xf numFmtId="0" fontId="3" fillId="0" borderId="0" xfId="0" applyFont="1" applyFill="1" applyBorder="1" applyProtection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38" fillId="0" borderId="0" xfId="0" applyFont="1" applyBorder="1" applyAlignment="1">
      <alignment horizontal="center" vertical="center" wrapText="1"/>
    </xf>
    <xf numFmtId="0" fontId="36" fillId="0" borderId="41" xfId="0" applyNumberFormat="1" applyFont="1" applyFill="1" applyBorder="1" applyAlignment="1">
      <alignment horizontal="right" vertical="center"/>
    </xf>
    <xf numFmtId="0" fontId="36" fillId="0" borderId="11" xfId="0" applyNumberFormat="1" applyFont="1" applyFill="1" applyBorder="1" applyAlignment="1">
      <alignment horizontal="right" vertical="center"/>
    </xf>
    <xf numFmtId="0" fontId="36" fillId="0" borderId="32" xfId="0" applyNumberFormat="1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left" wrapText="1"/>
    </xf>
    <xf numFmtId="0" fontId="3" fillId="2" borderId="11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21" fillId="0" borderId="21" xfId="0" applyFont="1" applyBorder="1" applyAlignment="1" applyProtection="1">
      <alignment horizontal="center"/>
    </xf>
    <xf numFmtId="0" fontId="21" fillId="0" borderId="1" xfId="0" applyFont="1" applyBorder="1" applyAlignment="1" applyProtection="1">
      <alignment horizont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5" fillId="0" borderId="42" xfId="0" applyFont="1" applyFill="1" applyBorder="1" applyAlignment="1" applyProtection="1">
      <alignment horizontal="right" vertical="center"/>
    </xf>
    <xf numFmtId="0" fontId="35" fillId="0" borderId="43" xfId="0" applyFont="1" applyFill="1" applyBorder="1" applyAlignment="1" applyProtection="1">
      <alignment horizontal="right" vertical="center"/>
    </xf>
    <xf numFmtId="0" fontId="2" fillId="0" borderId="4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center" vertical="center" wrapText="1"/>
    </xf>
    <xf numFmtId="0" fontId="43" fillId="0" borderId="0" xfId="0" applyFont="1" applyBorder="1" applyAlignment="1" applyProtection="1">
      <alignment horizontal="center" vertical="center" wrapText="1"/>
      <protection hidden="1"/>
    </xf>
    <xf numFmtId="0" fontId="20" fillId="0" borderId="17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5" fillId="0" borderId="0" xfId="0" applyFont="1" applyBorder="1" applyProtection="1"/>
    <xf numFmtId="0" fontId="21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21" fillId="0" borderId="18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4" fillId="0" borderId="8" xfId="0" applyFont="1" applyBorder="1" applyAlignment="1" applyProtection="1">
      <alignment horizontal="center"/>
      <protection locked="0"/>
    </xf>
    <xf numFmtId="0" fontId="8" fillId="0" borderId="21" xfId="0" applyFont="1" applyBorder="1"/>
    <xf numFmtId="0" fontId="8" fillId="0" borderId="11" xfId="0" applyFont="1" applyBorder="1"/>
    <xf numFmtId="0" fontId="8" fillId="0" borderId="16" xfId="0" applyFont="1" applyBorder="1"/>
    <xf numFmtId="0" fontId="8" fillId="0" borderId="1" xfId="0" applyFont="1" applyBorder="1"/>
    <xf numFmtId="0" fontId="8" fillId="0" borderId="4" xfId="0" applyFont="1" applyBorder="1"/>
    <xf numFmtId="0" fontId="8" fillId="0" borderId="3" xfId="0" applyFont="1" applyBorder="1"/>
    <xf numFmtId="0" fontId="21" fillId="0" borderId="18" xfId="0" applyFont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horizontal="center"/>
      <protection locked="0"/>
    </xf>
    <xf numFmtId="0" fontId="21" fillId="0" borderId="6" xfId="0" applyFont="1" applyBorder="1" applyAlignment="1" applyProtection="1">
      <alignment horizontal="center"/>
    </xf>
    <xf numFmtId="0" fontId="3" fillId="6" borderId="6" xfId="0" applyFont="1" applyFill="1" applyBorder="1"/>
    <xf numFmtId="0" fontId="3" fillId="6" borderId="5" xfId="0" applyFont="1" applyFill="1" applyBorder="1"/>
    <xf numFmtId="0" fontId="3" fillId="6" borderId="14" xfId="0" applyFont="1" applyFill="1" applyBorder="1"/>
    <xf numFmtId="0" fontId="15" fillId="0" borderId="21" xfId="0" applyFont="1" applyBorder="1" applyAlignment="1">
      <alignment horizontal="justify" vertical="center"/>
    </xf>
    <xf numFmtId="0" fontId="15" fillId="0" borderId="11" xfId="0" applyFont="1" applyBorder="1" applyAlignment="1">
      <alignment horizontal="justify" vertical="center"/>
    </xf>
    <xf numFmtId="0" fontId="15" fillId="0" borderId="16" xfId="0" applyFont="1" applyBorder="1" applyAlignment="1">
      <alignment horizontal="justify" vertical="center"/>
    </xf>
    <xf numFmtId="0" fontId="15" fillId="0" borderId="17" xfId="0" applyFont="1" applyBorder="1" applyAlignment="1">
      <alignment horizontal="justify" vertical="center"/>
    </xf>
    <xf numFmtId="0" fontId="15" fillId="0" borderId="0" xfId="0" applyFont="1" applyBorder="1" applyAlignment="1">
      <alignment horizontal="justify" vertical="center"/>
    </xf>
    <xf numFmtId="0" fontId="15" fillId="0" borderId="2" xfId="0" applyFont="1" applyBorder="1" applyAlignment="1">
      <alignment horizontal="justify" vertical="center"/>
    </xf>
    <xf numFmtId="0" fontId="15" fillId="0" borderId="1" xfId="0" applyFont="1" applyBorder="1" applyAlignment="1">
      <alignment horizontal="justify" vertical="center"/>
    </xf>
    <xf numFmtId="0" fontId="15" fillId="0" borderId="4" xfId="0" applyFont="1" applyBorder="1" applyAlignment="1">
      <alignment horizontal="justify" vertical="center"/>
    </xf>
    <xf numFmtId="0" fontId="15" fillId="0" borderId="3" xfId="0" applyFont="1" applyBorder="1" applyAlignment="1">
      <alignment horizontal="justify" vertical="center"/>
    </xf>
    <xf numFmtId="0" fontId="2" fillId="6" borderId="6" xfId="0" applyFont="1" applyFill="1" applyBorder="1"/>
    <xf numFmtId="0" fontId="2" fillId="6" borderId="5" xfId="0" applyFont="1" applyFill="1" applyBorder="1"/>
    <xf numFmtId="0" fontId="2" fillId="6" borderId="14" xfId="0" applyFont="1" applyFill="1" applyBorder="1"/>
    <xf numFmtId="0" fontId="16" fillId="2" borderId="6" xfId="0" applyFont="1" applyFill="1" applyBorder="1"/>
    <xf numFmtId="0" fontId="16" fillId="2" borderId="5" xfId="0" applyFont="1" applyFill="1" applyBorder="1"/>
    <xf numFmtId="0" fontId="16" fillId="2" borderId="14" xfId="0" applyFont="1" applyFill="1" applyBorder="1"/>
    <xf numFmtId="0" fontId="41" fillId="0" borderId="28" xfId="0" applyFont="1" applyBorder="1" applyAlignment="1" applyProtection="1">
      <alignment horizontal="right"/>
    </xf>
    <xf numFmtId="0" fontId="7" fillId="0" borderId="2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6" xfId="0" applyFont="1" applyFill="1" applyBorder="1"/>
    <xf numFmtId="0" fontId="2" fillId="4" borderId="14" xfId="0" applyFont="1" applyFill="1" applyBorder="1"/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7" xfId="0" applyFont="1" applyBorder="1" applyAlignment="1" applyProtection="1">
      <alignment horizontal="center" vertical="center"/>
      <protection locked="0"/>
    </xf>
    <xf numFmtId="0" fontId="21" fillId="0" borderId="21" xfId="0" applyFont="1" applyBorder="1" applyAlignment="1" applyProtection="1">
      <alignment horizontal="center" vertical="center"/>
      <protection locked="0"/>
    </xf>
    <xf numFmtId="0" fontId="21" fillId="0" borderId="16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left" vertical="justify" wrapText="1"/>
    </xf>
    <xf numFmtId="0" fontId="7" fillId="0" borderId="5" xfId="0" applyFont="1" applyBorder="1" applyAlignment="1">
      <alignment horizontal="left" vertical="justify" wrapText="1"/>
    </xf>
    <xf numFmtId="0" fontId="30" fillId="0" borderId="0" xfId="0" applyFont="1" applyBorder="1" applyAlignment="1" applyProtection="1">
      <alignment horizontal="center" vertical="center"/>
    </xf>
    <xf numFmtId="9" fontId="24" fillId="0" borderId="21" xfId="0" applyNumberFormat="1" applyFont="1" applyBorder="1" applyAlignment="1">
      <alignment horizontal="center" vertical="center" wrapText="1"/>
    </xf>
    <xf numFmtId="9" fontId="24" fillId="0" borderId="1" xfId="0" applyNumberFormat="1" applyFont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/>
    </xf>
    <xf numFmtId="0" fontId="21" fillId="0" borderId="7" xfId="0" applyNumberFormat="1" applyFont="1" applyBorder="1" applyAlignment="1">
      <alignment horizontal="center" vertical="center"/>
    </xf>
    <xf numFmtId="0" fontId="4" fillId="0" borderId="11" xfId="1" quotePrefix="1" applyNumberFormat="1" applyFont="1" applyBorder="1" applyAlignment="1" applyProtection="1">
      <alignment horizontal="center" vertical="center"/>
    </xf>
    <xf numFmtId="0" fontId="4" fillId="0" borderId="4" xfId="1" applyNumberFormat="1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/>
    </xf>
    <xf numFmtId="0" fontId="30" fillId="0" borderId="1" xfId="0" applyFont="1" applyBorder="1" applyAlignment="1" applyProtection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1" fillId="0" borderId="18" xfId="0" applyFont="1" applyBorder="1" applyAlignment="1" applyProtection="1">
      <alignment horizontal="center"/>
    </xf>
    <xf numFmtId="0" fontId="21" fillId="0" borderId="7" xfId="0" applyFont="1" applyBorder="1" applyAlignment="1" applyProtection="1">
      <alignment horizontal="center"/>
    </xf>
    <xf numFmtId="0" fontId="30" fillId="0" borderId="17" xfId="0" applyFont="1" applyBorder="1" applyAlignment="1" applyProtection="1">
      <alignment horizontal="center" vertical="center"/>
    </xf>
    <xf numFmtId="0" fontId="8" fillId="0" borderId="21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8" fillId="0" borderId="16" xfId="0" applyFont="1" applyBorder="1" applyAlignment="1">
      <alignment horizontal="left" wrapText="1"/>
    </xf>
    <xf numFmtId="0" fontId="8" fillId="0" borderId="17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21" fillId="0" borderId="19" xfId="0" applyFont="1" applyBorder="1" applyAlignment="1">
      <alignment horizontal="center" vertical="center" wrapText="1"/>
    </xf>
    <xf numFmtId="0" fontId="35" fillId="0" borderId="41" xfId="0" applyNumberFormat="1" applyFont="1" applyFill="1" applyBorder="1" applyAlignment="1">
      <alignment horizontal="right" vertical="center"/>
    </xf>
    <xf numFmtId="0" fontId="35" fillId="0" borderId="11" xfId="0" applyNumberFormat="1" applyFont="1" applyFill="1" applyBorder="1" applyAlignment="1">
      <alignment horizontal="right" vertical="center"/>
    </xf>
    <xf numFmtId="0" fontId="35" fillId="0" borderId="32" xfId="0" applyNumberFormat="1" applyFont="1" applyFill="1" applyBorder="1" applyAlignment="1">
      <alignment horizontal="right" vertical="center"/>
    </xf>
    <xf numFmtId="0" fontId="24" fillId="0" borderId="35" xfId="0" applyFont="1" applyBorder="1" applyAlignment="1" applyProtection="1">
      <alignment horizontal="center" vertical="center"/>
    </xf>
    <xf numFmtId="0" fontId="24" fillId="0" borderId="36" xfId="0" applyFont="1" applyBorder="1" applyAlignment="1" applyProtection="1">
      <alignment horizontal="center" vertical="center"/>
    </xf>
    <xf numFmtId="0" fontId="24" fillId="0" borderId="37" xfId="0" applyFont="1" applyBorder="1" applyAlignment="1" applyProtection="1">
      <alignment horizontal="center" vertical="center"/>
    </xf>
    <xf numFmtId="0" fontId="24" fillId="0" borderId="38" xfId="0" applyFont="1" applyBorder="1" applyAlignment="1" applyProtection="1">
      <alignment horizontal="center" vertical="center"/>
    </xf>
    <xf numFmtId="0" fontId="35" fillId="0" borderId="33" xfId="0" applyNumberFormat="1" applyFont="1" applyFill="1" applyBorder="1" applyAlignment="1">
      <alignment horizontal="right" vertical="center"/>
    </xf>
    <xf numFmtId="0" fontId="35" fillId="0" borderId="4" xfId="0" applyNumberFormat="1" applyFont="1" applyFill="1" applyBorder="1" applyAlignment="1">
      <alignment horizontal="right" vertical="center"/>
    </xf>
    <xf numFmtId="0" fontId="35" fillId="0" borderId="34" xfId="0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4" xfId="0" applyFont="1" applyBorder="1" applyAlignment="1">
      <alignment horizontal="left" vertical="center"/>
    </xf>
    <xf numFmtId="0" fontId="21" fillId="0" borderId="18" xfId="0" applyNumberFormat="1" applyFont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 wrapText="1"/>
    </xf>
    <xf numFmtId="9" fontId="21" fillId="0" borderId="18" xfId="0" applyNumberFormat="1" applyFont="1" applyBorder="1" applyAlignment="1">
      <alignment horizontal="center" vertical="center"/>
    </xf>
    <xf numFmtId="9" fontId="21" fillId="0" borderId="7" xfId="0" applyNumberFormat="1" applyFont="1" applyBorder="1" applyAlignment="1">
      <alignment horizontal="center" vertical="center"/>
    </xf>
    <xf numFmtId="0" fontId="7" fillId="0" borderId="18" xfId="0" quotePrefix="1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7" xfId="0" applyFont="1" applyBorder="1" applyAlignment="1" applyProtection="1">
      <alignment horizontal="center" vertical="center"/>
    </xf>
    <xf numFmtId="9" fontId="24" fillId="0" borderId="18" xfId="0" applyNumberFormat="1" applyFont="1" applyBorder="1" applyAlignment="1" applyProtection="1">
      <alignment horizontal="center" vertical="center"/>
    </xf>
    <xf numFmtId="9" fontId="24" fillId="0" borderId="19" xfId="0" applyNumberFormat="1" applyFont="1" applyBorder="1" applyAlignment="1" applyProtection="1">
      <alignment horizontal="center" vertical="center"/>
    </xf>
    <xf numFmtId="9" fontId="24" fillId="0" borderId="7" xfId="0" applyNumberFormat="1" applyFont="1" applyBorder="1" applyAlignment="1" applyProtection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39" fillId="0" borderId="0" xfId="0" applyFont="1" applyBorder="1" applyAlignment="1">
      <alignment horizontal="center" vertical="center" wrapText="1"/>
    </xf>
    <xf numFmtId="0" fontId="38" fillId="7" borderId="24" xfId="0" applyFont="1" applyFill="1" applyBorder="1" applyAlignment="1">
      <alignment horizontal="center" vertical="center"/>
    </xf>
    <xf numFmtId="0" fontId="38" fillId="7" borderId="25" xfId="0" applyFont="1" applyFill="1" applyBorder="1" applyAlignment="1">
      <alignment horizontal="center" vertical="center"/>
    </xf>
    <xf numFmtId="0" fontId="38" fillId="7" borderId="26" xfId="0" applyFont="1" applyFill="1" applyBorder="1" applyAlignment="1">
      <alignment horizontal="center" vertical="center"/>
    </xf>
    <xf numFmtId="0" fontId="38" fillId="7" borderId="29" xfId="0" applyFont="1" applyFill="1" applyBorder="1" applyAlignment="1">
      <alignment horizontal="center" vertical="center"/>
    </xf>
    <xf numFmtId="0" fontId="38" fillId="7" borderId="30" xfId="0" applyFont="1" applyFill="1" applyBorder="1" applyAlignment="1">
      <alignment horizontal="center" vertical="center"/>
    </xf>
    <xf numFmtId="0" fontId="38" fillId="7" borderId="31" xfId="0" applyFont="1" applyFill="1" applyBorder="1" applyAlignment="1">
      <alignment horizontal="center" vertical="center"/>
    </xf>
    <xf numFmtId="0" fontId="32" fillId="0" borderId="45" xfId="0" applyFont="1" applyBorder="1" applyAlignment="1">
      <alignment horizontal="center" vertical="top" wrapText="1"/>
    </xf>
    <xf numFmtId="0" fontId="32" fillId="0" borderId="46" xfId="0" applyFont="1" applyBorder="1" applyAlignment="1">
      <alignment horizontal="center" vertical="top" wrapText="1"/>
    </xf>
    <xf numFmtId="0" fontId="32" fillId="0" borderId="47" xfId="0" applyFont="1" applyBorder="1" applyAlignment="1">
      <alignment horizontal="center" vertical="top" wrapText="1"/>
    </xf>
    <xf numFmtId="0" fontId="31" fillId="0" borderId="0" xfId="0" applyFont="1" applyAlignment="1">
      <alignment horizontal="center"/>
    </xf>
  </cellXfs>
  <cellStyles count="2">
    <cellStyle name="Normal" xfId="0" builtinId="0"/>
    <cellStyle name="Porcentaje" xfId="1" builtinId="5"/>
  </cellStyles>
  <dxfs count="27">
    <dxf>
      <font>
        <b/>
        <i val="0"/>
        <condense val="0"/>
        <extend val="0"/>
        <color indexed="10"/>
      </font>
      <fill>
        <patternFill>
          <bgColor indexed="26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  <fill>
        <patternFill>
          <bgColor indexed="26"/>
        </patternFill>
      </fill>
    </dxf>
    <dxf>
      <fill>
        <patternFill>
          <bgColor indexed="26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</dxf>
    <dxf>
      <font>
        <b/>
        <i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10474079-523B-4257-A209-DA70923BBC56}" ax:license="Copyright (c) 2003 DL Technology Ltd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10474079-523B-4257-A209-DA70923BBC56}" ax:license="Copyright (c) 2003 DL Technology Ltd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164</xdr:row>
          <xdr:rowOff>22860</xdr:rowOff>
        </xdr:from>
        <xdr:to>
          <xdr:col>10</xdr:col>
          <xdr:colOff>76200</xdr:colOff>
          <xdr:row>169</xdr:row>
          <xdr:rowOff>266700</xdr:rowOff>
        </xdr:to>
        <xdr:sp macro="" textlink="">
          <xdr:nvSpPr>
            <xdr:cNvPr id="1025" name="Abcpdf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396240</xdr:colOff>
          <xdr:row>12</xdr:row>
          <xdr:rowOff>0</xdr:rowOff>
        </xdr:from>
        <xdr:to>
          <xdr:col>9</xdr:col>
          <xdr:colOff>327660</xdr:colOff>
          <xdr:row>13</xdr:row>
          <xdr:rowOff>15240</xdr:rowOff>
        </xdr:to>
        <xdr:sp macro="" textlink="">
          <xdr:nvSpPr>
            <xdr:cNvPr id="1029" name="cmbCriterisDemanda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9</xdr:row>
          <xdr:rowOff>7620</xdr:rowOff>
        </xdr:from>
        <xdr:to>
          <xdr:col>8</xdr:col>
          <xdr:colOff>289560</xdr:colOff>
          <xdr:row>10</xdr:row>
          <xdr:rowOff>30480</xdr:rowOff>
        </xdr:to>
        <xdr:sp macro="" textlink="">
          <xdr:nvSpPr>
            <xdr:cNvPr id="1032" name="cmbComarques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175260</xdr:colOff>
          <xdr:row>1</xdr:row>
          <xdr:rowOff>7620</xdr:rowOff>
        </xdr:from>
        <xdr:to>
          <xdr:col>24</xdr:col>
          <xdr:colOff>60960</xdr:colOff>
          <xdr:row>2</xdr:row>
          <xdr:rowOff>114300</xdr:rowOff>
        </xdr:to>
        <xdr:sp macro="" textlink="">
          <xdr:nvSpPr>
            <xdr:cNvPr id="1037" name="cmdCBLeeFrm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396240</xdr:colOff>
          <xdr:row>13</xdr:row>
          <xdr:rowOff>0</xdr:rowOff>
        </xdr:from>
        <xdr:to>
          <xdr:col>9</xdr:col>
          <xdr:colOff>327660</xdr:colOff>
          <xdr:row>14</xdr:row>
          <xdr:rowOff>15240</xdr:rowOff>
        </xdr:to>
        <xdr:sp macro="" textlink="">
          <xdr:nvSpPr>
            <xdr:cNvPr id="1038" name="cmbCriterisDemanda2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</xdr:colOff>
          <xdr:row>11</xdr:row>
          <xdr:rowOff>144780</xdr:rowOff>
        </xdr:from>
        <xdr:to>
          <xdr:col>18</xdr:col>
          <xdr:colOff>0</xdr:colOff>
          <xdr:row>13</xdr:row>
          <xdr:rowOff>7620</xdr:rowOff>
        </xdr:to>
        <xdr:sp macro="" textlink="">
          <xdr:nvSpPr>
            <xdr:cNvPr id="1039" name="cmbCriterisDemanda3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15240</xdr:rowOff>
        </xdr:to>
        <xdr:sp macro="" textlink="">
          <xdr:nvSpPr>
            <xdr:cNvPr id="1040" name="cmbCriterisDemanda4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480060</xdr:colOff>
          <xdr:row>9</xdr:row>
          <xdr:rowOff>0</xdr:rowOff>
        </xdr:from>
        <xdr:to>
          <xdr:col>20</xdr:col>
          <xdr:colOff>182880</xdr:colOff>
          <xdr:row>10</xdr:row>
          <xdr:rowOff>22860</xdr:rowOff>
        </xdr:to>
        <xdr:sp macro="" textlink="">
          <xdr:nvSpPr>
            <xdr:cNvPr id="1058" name="cmbPoblacions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164</xdr:row>
          <xdr:rowOff>22860</xdr:rowOff>
        </xdr:from>
        <xdr:to>
          <xdr:col>10</xdr:col>
          <xdr:colOff>76200</xdr:colOff>
          <xdr:row>169</xdr:row>
          <xdr:rowOff>266700</xdr:rowOff>
        </xdr:to>
        <xdr:sp macro="" textlink="">
          <xdr:nvSpPr>
            <xdr:cNvPr id="2049" name="Abcpdf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22860</xdr:colOff>
          <xdr:row>1</xdr:row>
          <xdr:rowOff>22860</xdr:rowOff>
        </xdr:from>
        <xdr:to>
          <xdr:col>23</xdr:col>
          <xdr:colOff>693420</xdr:colOff>
          <xdr:row>2</xdr:row>
          <xdr:rowOff>129540</xdr:rowOff>
        </xdr:to>
        <xdr:sp macro="" textlink="">
          <xdr:nvSpPr>
            <xdr:cNvPr id="2050" name="cmdCBLeeFrm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ac/FitxaEcoCat/FitxaEcoPExeCambioNombres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oeficienciapexe"/>
      <sheetName val="Criteris de demanda"/>
      <sheetName val="Comarques"/>
      <sheetName val="ContribEnergiaSolar"/>
    </sheetNames>
    <sheetDataSet>
      <sheetData sheetId="0" refreshError="1"/>
      <sheetData sheetId="1">
        <row r="21">
          <cell r="B21" t="str">
            <v>X</v>
          </cell>
        </row>
        <row r="25">
          <cell r="B25" t="str">
            <v>S</v>
          </cell>
        </row>
        <row r="26">
          <cell r="B26" t="str">
            <v>N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0.xml"/><Relationship Id="rId5" Type="http://schemas.openxmlformats.org/officeDocument/2006/relationships/image" Target="../media/image9.emf"/><Relationship Id="rId4" Type="http://schemas.openxmlformats.org/officeDocument/2006/relationships/control" Target="../activeX/activeX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AP210"/>
  <sheetViews>
    <sheetView showGridLines="0" topLeftCell="A106" zoomScale="115" zoomScaleNormal="100" workbookViewId="0">
      <selection activeCell="F117" sqref="F117:O118"/>
    </sheetView>
  </sheetViews>
  <sheetFormatPr baseColWidth="10" defaultColWidth="11.44140625" defaultRowHeight="10.5" customHeight="1"/>
  <cols>
    <col min="1" max="1" width="2.33203125" style="1" customWidth="1"/>
    <col min="2" max="2" width="0.6640625" style="1" customWidth="1"/>
    <col min="3" max="3" width="5.88671875" style="1" customWidth="1"/>
    <col min="4" max="4" width="6.33203125" style="1" customWidth="1"/>
    <col min="5" max="5" width="8.109375" style="1" customWidth="1"/>
    <col min="6" max="6" width="5.5546875" style="1" customWidth="1"/>
    <col min="7" max="7" width="6.5546875" style="1" customWidth="1"/>
    <col min="8" max="8" width="6.109375" style="1" customWidth="1"/>
    <col min="9" max="9" width="4.33203125" style="1" customWidth="1"/>
    <col min="10" max="10" width="5.6640625" style="1" customWidth="1"/>
    <col min="11" max="11" width="7.33203125" style="1" customWidth="1"/>
    <col min="12" max="12" width="5.5546875" style="1" customWidth="1"/>
    <col min="13" max="13" width="5.33203125" style="1" customWidth="1"/>
    <col min="14" max="14" width="6.6640625" style="1" customWidth="1"/>
    <col min="15" max="15" width="10.109375" style="1" customWidth="1"/>
    <col min="16" max="16" width="7.33203125" style="1" customWidth="1"/>
    <col min="17" max="17" width="0.6640625" style="1" customWidth="1"/>
    <col min="18" max="18" width="0.5546875" style="1" customWidth="1"/>
    <col min="19" max="19" width="0.88671875" style="1" customWidth="1"/>
    <col min="20" max="21" width="3.6640625" style="1" customWidth="1"/>
    <col min="22" max="22" width="1" style="1" customWidth="1"/>
    <col min="23" max="26" width="11.44140625" style="1"/>
    <col min="27" max="27" width="21.33203125" style="1" hidden="1" customWidth="1"/>
    <col min="28" max="28" width="21.6640625" style="1" hidden="1" customWidth="1"/>
    <col min="29" max="29" width="18.5546875" style="1" hidden="1" customWidth="1"/>
    <col min="30" max="30" width="17.44140625" style="1" hidden="1" customWidth="1"/>
    <col min="31" max="32" width="24.5546875" style="1" hidden="1" customWidth="1"/>
    <col min="33" max="33" width="20.6640625" style="1" hidden="1" customWidth="1"/>
    <col min="34" max="34" width="21.6640625" style="1" hidden="1" customWidth="1"/>
    <col min="35" max="35" width="11.44140625" style="84" hidden="1" customWidth="1"/>
    <col min="36" max="42" width="11.44140625" style="1" hidden="1" customWidth="1"/>
    <col min="43" max="16384" width="11.44140625" style="1"/>
  </cols>
  <sheetData>
    <row r="1" spans="1:35" ht="10.5" customHeight="1">
      <c r="Q1" s="134" t="s">
        <v>1225</v>
      </c>
      <c r="R1" s="134"/>
      <c r="S1" s="134"/>
      <c r="T1" s="134"/>
      <c r="U1" s="134"/>
    </row>
    <row r="2" spans="1:35" ht="12.6" customHeight="1">
      <c r="A2" s="135" t="s">
        <v>1223</v>
      </c>
      <c r="C2" s="335" t="s">
        <v>94</v>
      </c>
      <c r="D2" s="336"/>
      <c r="E2" s="336"/>
      <c r="F2" s="336"/>
      <c r="G2" s="336"/>
      <c r="H2" s="336"/>
      <c r="I2" s="336"/>
      <c r="J2" s="336"/>
      <c r="K2" s="336"/>
      <c r="L2" s="336"/>
      <c r="M2" s="309" t="s">
        <v>2</v>
      </c>
      <c r="N2" s="310"/>
      <c r="O2" s="310"/>
      <c r="P2" s="310"/>
      <c r="Q2" s="310"/>
      <c r="R2" s="310"/>
      <c r="S2" s="310"/>
      <c r="T2" s="310"/>
      <c r="U2" s="311"/>
    </row>
    <row r="3" spans="1:35" ht="12.6" customHeight="1">
      <c r="A3" s="136"/>
      <c r="C3" s="338"/>
      <c r="D3" s="339"/>
      <c r="E3" s="339"/>
      <c r="F3" s="339"/>
      <c r="G3" s="339"/>
      <c r="H3" s="339"/>
      <c r="I3" s="339"/>
      <c r="J3" s="339"/>
      <c r="K3" s="339"/>
      <c r="L3" s="339"/>
      <c r="M3" s="378" t="s">
        <v>225</v>
      </c>
      <c r="N3" s="379"/>
      <c r="O3" s="379"/>
      <c r="P3" s="379"/>
      <c r="Q3" s="379"/>
      <c r="R3" s="379"/>
      <c r="S3" s="379"/>
      <c r="T3" s="379"/>
      <c r="U3" s="380"/>
    </row>
    <row r="4" spans="1:35" ht="12.6" customHeight="1">
      <c r="A4" s="136"/>
      <c r="C4" s="338"/>
      <c r="D4" s="339"/>
      <c r="E4" s="339"/>
      <c r="F4" s="339"/>
      <c r="G4" s="339"/>
      <c r="H4" s="339"/>
      <c r="I4" s="339"/>
      <c r="J4" s="339"/>
      <c r="K4" s="339"/>
      <c r="L4" s="339"/>
      <c r="M4" s="279" t="s">
        <v>226</v>
      </c>
      <c r="N4" s="280"/>
      <c r="O4" s="280"/>
      <c r="P4" s="280"/>
      <c r="Q4" s="280"/>
      <c r="R4" s="280"/>
      <c r="S4" s="280"/>
      <c r="T4" s="280"/>
      <c r="U4" s="281"/>
    </row>
    <row r="5" spans="1:35" ht="10.5" customHeight="1">
      <c r="A5" s="136"/>
      <c r="C5" s="324" t="s">
        <v>95</v>
      </c>
      <c r="D5" s="325"/>
      <c r="E5" s="325"/>
      <c r="F5" s="325"/>
      <c r="G5" s="325"/>
      <c r="H5" s="325"/>
      <c r="I5" s="325"/>
      <c r="J5" s="325"/>
      <c r="K5" s="325"/>
      <c r="L5" s="325"/>
      <c r="M5" s="282"/>
      <c r="N5" s="283"/>
      <c r="O5" s="283"/>
      <c r="P5" s="283"/>
      <c r="Q5" s="283"/>
      <c r="R5" s="283"/>
      <c r="S5" s="283"/>
      <c r="T5" s="283"/>
      <c r="U5" s="284"/>
      <c r="AI5" s="92" t="s">
        <v>1227</v>
      </c>
    </row>
    <row r="6" spans="1:35" ht="6" customHeight="1">
      <c r="A6" s="136"/>
    </row>
    <row r="7" spans="1:35" s="3" customFormat="1" ht="10.5" customHeight="1">
      <c r="A7" s="136"/>
      <c r="C7" s="2" t="s">
        <v>3</v>
      </c>
      <c r="F7" s="155" t="s">
        <v>1226</v>
      </c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7"/>
      <c r="W7" s="443" t="str">
        <f ca="1">CodiBarrasVerif</f>
        <v>El codi de barres no és correcte. Han d'estar activades les macros i el programa ha d'estar correctament instal.lat. 
Revisa la configuració de seguretat de excel: Menú Macro, Seguretat i posar Nivell de seguretat en 'Mig'.</v>
      </c>
      <c r="X7" s="443"/>
      <c r="Y7" s="443"/>
      <c r="Z7" s="443"/>
      <c r="AI7" s="85"/>
    </row>
    <row r="8" spans="1:35" s="3" customFormat="1" ht="3" customHeight="1">
      <c r="A8" s="136"/>
      <c r="W8" s="443"/>
      <c r="X8" s="443"/>
      <c r="Y8" s="443"/>
      <c r="Z8" s="443"/>
      <c r="AI8" s="85"/>
    </row>
    <row r="9" spans="1:35" s="4" customFormat="1" ht="15.75" customHeight="1">
      <c r="A9" s="136"/>
      <c r="C9" s="383" t="s">
        <v>4</v>
      </c>
      <c r="D9" s="384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7"/>
      <c r="W9" s="443"/>
      <c r="X9" s="443"/>
      <c r="Y9" s="443"/>
      <c r="Z9" s="443"/>
      <c r="AI9" s="85"/>
    </row>
    <row r="10" spans="1:35" s="4" customFormat="1" ht="16.5" customHeight="1">
      <c r="A10" s="136"/>
      <c r="C10" s="354" t="s">
        <v>1202</v>
      </c>
      <c r="D10" s="355"/>
      <c r="E10" s="396" t="str">
        <f>IF(Comarca="","",Comarca)</f>
        <v>Segrià</v>
      </c>
      <c r="F10" s="396"/>
      <c r="G10" s="396"/>
      <c r="H10" s="396"/>
      <c r="I10" s="397"/>
      <c r="J10" s="383" t="s">
        <v>5</v>
      </c>
      <c r="K10" s="389"/>
      <c r="L10" s="390" t="str">
        <f>IF(Poblacion="","",Poblacion)</f>
        <v>lleida</v>
      </c>
      <c r="M10" s="391"/>
      <c r="N10" s="391"/>
      <c r="O10" s="391"/>
      <c r="P10" s="391"/>
      <c r="Q10" s="391"/>
      <c r="R10" s="391"/>
      <c r="S10" s="391"/>
      <c r="T10" s="391"/>
      <c r="U10" s="392"/>
      <c r="W10" s="443"/>
      <c r="X10" s="443"/>
      <c r="Y10" s="443"/>
      <c r="Z10" s="443"/>
      <c r="AI10" s="85"/>
    </row>
    <row r="11" spans="1:35" s="4" customFormat="1" ht="17.25" customHeight="1">
      <c r="A11" s="136"/>
      <c r="C11" s="354" t="s">
        <v>6</v>
      </c>
      <c r="D11" s="355"/>
      <c r="E11" s="355"/>
      <c r="F11" s="33" t="s">
        <v>151</v>
      </c>
      <c r="G11" s="355" t="s">
        <v>7</v>
      </c>
      <c r="H11" s="355"/>
      <c r="I11" s="355"/>
      <c r="J11" s="355"/>
      <c r="K11" s="355"/>
      <c r="L11" s="32"/>
      <c r="M11" s="354" t="s">
        <v>8</v>
      </c>
      <c r="N11" s="355"/>
      <c r="O11" s="355"/>
      <c r="P11" s="355"/>
      <c r="Q11" s="355"/>
      <c r="R11" s="355"/>
      <c r="S11" s="398"/>
      <c r="T11" s="182"/>
      <c r="U11" s="183"/>
      <c r="W11" s="443"/>
      <c r="X11" s="443"/>
      <c r="Y11" s="443"/>
      <c r="Z11" s="443"/>
      <c r="AA11" s="39">
        <f>IF(UPPER(F11)="X",1,IF(UPPER(L11)="X",2,IF(UPPER(T11)="X",3,0)))</f>
        <v>1</v>
      </c>
      <c r="AI11" s="85"/>
    </row>
    <row r="12" spans="1:35" ht="12" customHeight="1">
      <c r="A12" s="136"/>
      <c r="K12" s="67" t="s">
        <v>224</v>
      </c>
      <c r="T12" s="403" t="s">
        <v>224</v>
      </c>
      <c r="U12" s="403"/>
      <c r="AI12" s="84">
        <f>IF(Tip_1 &amp; Tip_2 &amp; Tip_3="",1,0)</f>
        <v>0</v>
      </c>
    </row>
    <row r="13" spans="1:35" s="3" customFormat="1" ht="18.75" customHeight="1">
      <c r="A13" s="136"/>
      <c r="C13" s="266" t="s">
        <v>10</v>
      </c>
      <c r="D13" s="267"/>
      <c r="E13" s="358" t="str">
        <f>IF(UsoEdifSubTipo="","",UsoEdifSubTipo)</f>
        <v>Albergs</v>
      </c>
      <c r="F13" s="358"/>
      <c r="G13" s="358"/>
      <c r="H13" s="358"/>
      <c r="I13" s="358"/>
      <c r="J13" s="359"/>
      <c r="K13" s="69">
        <v>116</v>
      </c>
      <c r="L13" s="424" t="str">
        <f>IF(UsoEdifSubTipo3="","",UsoEdifSubTipo3)</f>
        <v>Centres de l'Administració pública, bancs i oficines</v>
      </c>
      <c r="M13" s="425"/>
      <c r="N13" s="425"/>
      <c r="O13" s="425"/>
      <c r="P13" s="425"/>
      <c r="Q13" s="425"/>
      <c r="R13" s="425"/>
      <c r="S13" s="426"/>
      <c r="T13" s="399">
        <v>30</v>
      </c>
      <c r="U13" s="400"/>
      <c r="W13" s="423" t="str">
        <f>IF(UsoHab=MarcaSeleccionado,AE13,"")</f>
        <v/>
      </c>
      <c r="X13" s="423"/>
      <c r="Y13" s="423"/>
      <c r="Z13" s="423"/>
      <c r="AE13" s="421" t="s">
        <v>234</v>
      </c>
      <c r="AF13" s="422"/>
      <c r="AG13" s="422"/>
      <c r="AH13" s="422"/>
      <c r="AI13" s="85">
        <f>IF(Comarca="",1,0)</f>
        <v>0</v>
      </c>
    </row>
    <row r="14" spans="1:35" ht="18.75" customHeight="1">
      <c r="A14" s="136"/>
      <c r="C14" s="272"/>
      <c r="D14" s="273"/>
      <c r="E14" s="438" t="str">
        <f>IF(UsoEdifSubTipo2="","",UsoEdifSubTipo2)</f>
        <v>Vestuaris/dutxes col·lectives (piscines, poliesportius, gimnasos)</v>
      </c>
      <c r="F14" s="438"/>
      <c r="G14" s="438"/>
      <c r="H14" s="438"/>
      <c r="I14" s="438"/>
      <c r="J14" s="439"/>
      <c r="K14" s="70">
        <v>21</v>
      </c>
      <c r="L14" s="360" t="str">
        <f>IF(UsoEdifSubTipo4="","",UsoEdifSubTipo4)</f>
        <v/>
      </c>
      <c r="M14" s="361"/>
      <c r="N14" s="361"/>
      <c r="O14" s="361"/>
      <c r="P14" s="361"/>
      <c r="Q14" s="361"/>
      <c r="R14" s="361"/>
      <c r="S14" s="362"/>
      <c r="T14" s="401"/>
      <c r="U14" s="402"/>
      <c r="W14" s="423"/>
      <c r="X14" s="423"/>
      <c r="Y14" s="423"/>
      <c r="Z14" s="423"/>
      <c r="AI14" s="84">
        <f>IF(Poblacion="",1,0)</f>
        <v>0</v>
      </c>
    </row>
    <row r="15" spans="1:35" ht="12" customHeight="1">
      <c r="A15" s="136"/>
      <c r="C15" s="363" t="s">
        <v>11</v>
      </c>
      <c r="D15" s="364"/>
      <c r="E15" s="440" t="s">
        <v>1200</v>
      </c>
      <c r="F15" s="440"/>
      <c r="G15" s="440"/>
      <c r="H15" s="95"/>
      <c r="I15" s="93"/>
      <c r="J15" s="356" t="str">
        <f>IF(COUNTIF(AA19:AD19,TipoUsoEdifHab)&gt;=1,MarcaSeleccionado,"")</f>
        <v/>
      </c>
      <c r="K15" s="381" t="s">
        <v>49</v>
      </c>
      <c r="L15" s="381"/>
      <c r="M15" s="381"/>
      <c r="N15" s="381"/>
      <c r="O15" s="381"/>
      <c r="P15" s="381"/>
      <c r="Q15" s="381"/>
      <c r="R15" s="381"/>
      <c r="S15" s="382"/>
      <c r="T15" s="445" t="str">
        <f>IF(COUNTIF(AA19:AD19,TipoUsoEdifDocent)&gt;=1,MarcaSeleccionado,"")</f>
        <v/>
      </c>
      <c r="U15" s="446"/>
      <c r="W15" s="85" t="str">
        <f t="shared" ref="W15:Z16" si="0">IF(UsoHab=MarcaSeleccionado,AE15,"")</f>
        <v/>
      </c>
      <c r="X15" s="85" t="str">
        <f t="shared" si="0"/>
        <v/>
      </c>
      <c r="Y15" s="85" t="str">
        <f t="shared" si="0"/>
        <v/>
      </c>
      <c r="Z15" s="85" t="str">
        <f t="shared" si="0"/>
        <v/>
      </c>
      <c r="AE15" s="5" t="s">
        <v>235</v>
      </c>
      <c r="AF15" s="5" t="s">
        <v>236</v>
      </c>
      <c r="AG15" s="5" t="s">
        <v>237</v>
      </c>
      <c r="AH15" s="5" t="s">
        <v>238</v>
      </c>
      <c r="AI15" s="84">
        <f>IF(UsoEdifSubTipoCodi &amp; UsoEdifSubTipoCodi2 &amp; UsoEdifSubTipoCodi3 &amp; UsoEdifSubTipoCodi4="",1,0)</f>
        <v>0</v>
      </c>
    </row>
    <row r="16" spans="1:35" s="5" customFormat="1" ht="12" customHeight="1">
      <c r="A16" s="136"/>
      <c r="C16" s="366"/>
      <c r="D16" s="367"/>
      <c r="E16" s="367" t="s">
        <v>1201</v>
      </c>
      <c r="F16" s="367"/>
      <c r="G16" s="367"/>
      <c r="H16" s="96"/>
      <c r="I16" s="94"/>
      <c r="J16" s="357"/>
      <c r="K16" s="367"/>
      <c r="L16" s="367"/>
      <c r="M16" s="367"/>
      <c r="N16" s="367"/>
      <c r="O16" s="367"/>
      <c r="P16" s="367"/>
      <c r="Q16" s="367"/>
      <c r="R16" s="367"/>
      <c r="S16" s="368"/>
      <c r="T16" s="387"/>
      <c r="U16" s="388"/>
      <c r="W16" s="84" t="str">
        <f t="shared" si="0"/>
        <v/>
      </c>
      <c r="X16" s="84" t="str">
        <f t="shared" si="0"/>
        <v/>
      </c>
      <c r="Y16" s="84" t="str">
        <f t="shared" si="0"/>
        <v/>
      </c>
      <c r="Z16" s="84" t="str">
        <f t="shared" si="0"/>
        <v/>
      </c>
      <c r="AA16" s="62" t="s">
        <v>130</v>
      </c>
      <c r="AB16" s="62" t="s">
        <v>134</v>
      </c>
      <c r="AC16" s="62" t="s">
        <v>133</v>
      </c>
      <c r="AD16" s="62" t="s">
        <v>221</v>
      </c>
      <c r="AE16" s="5">
        <v>1.5</v>
      </c>
      <c r="AF16" s="5">
        <v>2</v>
      </c>
      <c r="AG16" s="5">
        <v>3</v>
      </c>
      <c r="AH16" s="5">
        <v>4</v>
      </c>
      <c r="AI16" s="84"/>
    </row>
    <row r="17" spans="1:35" s="5" customFormat="1" ht="12" customHeight="1">
      <c r="A17" s="136"/>
      <c r="C17" s="363" t="s">
        <v>50</v>
      </c>
      <c r="D17" s="364"/>
      <c r="E17" s="364"/>
      <c r="F17" s="364"/>
      <c r="G17" s="364"/>
      <c r="H17" s="364"/>
      <c r="I17" s="365"/>
      <c r="J17" s="369" t="str">
        <f>IF(COUNTIF(AA19:AD19,TipoUsoEdifRes)&gt;=1,MarcaSeleccionado,"")</f>
        <v>X</v>
      </c>
      <c r="K17" s="364" t="s">
        <v>51</v>
      </c>
      <c r="L17" s="364"/>
      <c r="M17" s="364"/>
      <c r="N17" s="364"/>
      <c r="O17" s="364"/>
      <c r="P17" s="364"/>
      <c r="Q17" s="364"/>
      <c r="R17" s="364"/>
      <c r="S17" s="365"/>
      <c r="T17" s="385" t="str">
        <f>IF(COUNTIF(AA19:AD19,TipoUsoEdifSanitari)&gt;=1,MarcaSeleccionado,"")</f>
        <v/>
      </c>
      <c r="U17" s="386"/>
      <c r="W17" s="85" t="str">
        <f t="shared" ref="W17:Z18" si="1">IF(UsoHab=MarcaSeleccionado,AE17,"")</f>
        <v/>
      </c>
      <c r="X17" s="85" t="str">
        <f t="shared" si="1"/>
        <v/>
      </c>
      <c r="Y17" s="85" t="str">
        <f t="shared" si="1"/>
        <v/>
      </c>
      <c r="Z17" s="85" t="str">
        <f t="shared" si="1"/>
        <v/>
      </c>
      <c r="AA17" s="5" t="str">
        <f>IF(UsoEdifSubTipo="","",VLOOKUP(UsoEdifSubTipo,LstCriterisDemanda,3,FALSE))</f>
        <v>R07</v>
      </c>
      <c r="AB17" s="5" t="str">
        <f>IF(UsoEdifSubTipo2="","",VLOOKUP(UsoEdifSubTipo2,LstCriterisDemanda,3,FALSE))</f>
        <v>E01</v>
      </c>
      <c r="AC17" s="5" t="str">
        <f>IF(UsoEdifSubTipo3="","",VLOOKUP(UsoEdifSubTipo3,LstCriterisDemanda,3,FALSE))</f>
        <v>A01</v>
      </c>
      <c r="AD17" s="5" t="str">
        <f>IF(UsoEdifSubTipo4="","",VLOOKUP(UsoEdifSubTipo4,LstCriterisDemanda,3,FALSE))</f>
        <v/>
      </c>
      <c r="AE17" s="5" t="s">
        <v>242</v>
      </c>
      <c r="AF17" s="5" t="s">
        <v>239</v>
      </c>
      <c r="AG17" s="5" t="s">
        <v>240</v>
      </c>
      <c r="AH17" s="5" t="s">
        <v>241</v>
      </c>
      <c r="AI17" s="84"/>
    </row>
    <row r="18" spans="1:35" s="5" customFormat="1" ht="12" customHeight="1">
      <c r="A18" s="136"/>
      <c r="C18" s="366"/>
      <c r="D18" s="367"/>
      <c r="E18" s="367"/>
      <c r="F18" s="367"/>
      <c r="G18" s="367"/>
      <c r="H18" s="367"/>
      <c r="I18" s="368"/>
      <c r="J18" s="357"/>
      <c r="K18" s="367"/>
      <c r="L18" s="367"/>
      <c r="M18" s="367"/>
      <c r="N18" s="367"/>
      <c r="O18" s="367"/>
      <c r="P18" s="367"/>
      <c r="Q18" s="367"/>
      <c r="R18" s="367"/>
      <c r="S18" s="368"/>
      <c r="T18" s="387"/>
      <c r="U18" s="388"/>
      <c r="W18" s="84" t="str">
        <f t="shared" si="1"/>
        <v/>
      </c>
      <c r="X18" s="84" t="str">
        <f t="shared" si="1"/>
        <v/>
      </c>
      <c r="Y18" s="84" t="str">
        <f t="shared" si="1"/>
        <v/>
      </c>
      <c r="Z18" s="84" t="str">
        <f t="shared" si="1"/>
        <v/>
      </c>
      <c r="AA18" s="62" t="s">
        <v>196</v>
      </c>
      <c r="AE18" s="5">
        <v>6</v>
      </c>
      <c r="AF18" s="5">
        <v>7</v>
      </c>
      <c r="AG18" s="5">
        <v>8</v>
      </c>
      <c r="AH18" s="5">
        <v>9</v>
      </c>
      <c r="AI18" s="84"/>
    </row>
    <row r="19" spans="1:35" s="5" customFormat="1" ht="12" customHeight="1">
      <c r="A19" s="136"/>
      <c r="C19" s="363" t="s">
        <v>52</v>
      </c>
      <c r="D19" s="364"/>
      <c r="E19" s="364"/>
      <c r="F19" s="364"/>
      <c r="G19" s="364"/>
      <c r="H19" s="364"/>
      <c r="I19" s="365"/>
      <c r="J19" s="369" t="str">
        <f>IF(COUNTIF(AA19:AD19,TipoUsoEdifAdm)&gt;=1,MarcaSeleccionado,"")</f>
        <v>X</v>
      </c>
      <c r="K19" s="373" t="s">
        <v>53</v>
      </c>
      <c r="L19" s="373"/>
      <c r="M19" s="373"/>
      <c r="N19" s="373"/>
      <c r="O19" s="373"/>
      <c r="P19" s="373"/>
      <c r="Q19" s="373"/>
      <c r="R19" s="373"/>
      <c r="S19" s="374"/>
      <c r="T19" s="385" t="str">
        <f>IF(COUNTIF(AA19:AD19,TipoUsoEdifEsport)&gt;=1,MarcaSeleccionado,"")</f>
        <v>X</v>
      </c>
      <c r="U19" s="386"/>
      <c r="W19" s="85" t="str">
        <f>IF(UsoHab=MarcaSeleccionado,AE19,"")</f>
        <v/>
      </c>
      <c r="X19" s="85"/>
      <c r="Y19" s="85"/>
      <c r="Z19" s="85"/>
      <c r="AA19" s="5" t="str">
        <f>LEFT(UsoEdifSubTipoCodisTots,1)</f>
        <v>R</v>
      </c>
      <c r="AB19" s="5" t="str">
        <f>LEFT(UsoEdifSubTipoCodisTots,1)</f>
        <v>E</v>
      </c>
      <c r="AC19" s="5" t="str">
        <f>LEFT(UsoEdifSubTipoCodisTots,1)</f>
        <v>A</v>
      </c>
      <c r="AD19" s="5" t="str">
        <f>LEFT(UsoEdifSubTipoCodisTots,1)</f>
        <v/>
      </c>
      <c r="AE19" s="5" t="s">
        <v>244</v>
      </c>
      <c r="AI19" s="85" t="s">
        <v>246</v>
      </c>
    </row>
    <row r="20" spans="1:35" s="5" customFormat="1" ht="12" customHeight="1">
      <c r="A20" s="136"/>
      <c r="C20" s="366"/>
      <c r="D20" s="367"/>
      <c r="E20" s="367"/>
      <c r="F20" s="367"/>
      <c r="G20" s="367"/>
      <c r="H20" s="367"/>
      <c r="I20" s="368"/>
      <c r="J20" s="357"/>
      <c r="K20" s="375"/>
      <c r="L20" s="375"/>
      <c r="M20" s="375"/>
      <c r="N20" s="375"/>
      <c r="O20" s="375"/>
      <c r="P20" s="375"/>
      <c r="Q20" s="375"/>
      <c r="R20" s="375"/>
      <c r="S20" s="376"/>
      <c r="T20" s="387"/>
      <c r="U20" s="388"/>
      <c r="W20" s="84" t="str">
        <f>IF(UsoHab=MarcaSeleccionado,AE20,"")</f>
        <v/>
      </c>
      <c r="X20" s="84"/>
      <c r="Y20" s="84"/>
      <c r="Z20" s="84"/>
      <c r="AA20" s="5" t="str">
        <f>AA19 &amp; AB19 &amp; AC19 &amp; AD19</f>
        <v>REA</v>
      </c>
      <c r="AE20" s="5" t="s">
        <v>243</v>
      </c>
      <c r="AI20" s="84">
        <f>SUM(AI26:AI200) + SUM(AI12:AI18)</f>
        <v>0</v>
      </c>
    </row>
    <row r="21" spans="1:35" ht="7.5" customHeight="1">
      <c r="A21" s="136"/>
    </row>
    <row r="22" spans="1:35" ht="12.6" customHeight="1">
      <c r="A22" s="136"/>
      <c r="C22" s="258" t="s">
        <v>75</v>
      </c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435" t="s">
        <v>13</v>
      </c>
      <c r="R22" s="436"/>
      <c r="S22" s="436"/>
      <c r="T22" s="436"/>
      <c r="U22" s="437"/>
      <c r="AA22" s="68">
        <f>IF(UsoEdifSubTipoTots="","",VLOOKUP(UsoEdifSubTipoTots,LstCriterisDemanda,2,FALSE) * _Usu1)</f>
        <v>2900</v>
      </c>
      <c r="AB22" s="68">
        <f>IF(UsoEdifSubTipoTots="","",VLOOKUP(UsoEdifSubTipoTots,LstCriterisDemanda,2,FALSE) * _Usu2)</f>
        <v>420</v>
      </c>
      <c r="AC22" s="68">
        <f>IF(UsoEdifSubTipoTots="","",VLOOKUP(UsoEdifSubTipoTots,LstCriterisDemanda,2,FALSE) * _Usu3)</f>
        <v>60</v>
      </c>
      <c r="AD22" s="68" t="str">
        <f>IF(UsoEdifSubTipoTots="","",VLOOKUP(UsoEdifSubTipoTots,LstCriterisDemanda,2,FALSE) * _Usu4)</f>
        <v/>
      </c>
    </row>
    <row r="23" spans="1:35" ht="6" customHeight="1">
      <c r="A23" s="136"/>
    </row>
    <row r="24" spans="1:35" ht="12" customHeight="1">
      <c r="A24" s="136"/>
      <c r="C24" s="23" t="s">
        <v>76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377"/>
      <c r="S24" s="377"/>
      <c r="T24" s="76"/>
      <c r="U24" s="75"/>
      <c r="AI24" s="85" t="s">
        <v>245</v>
      </c>
    </row>
    <row r="25" spans="1:35" ht="3.75" customHeight="1">
      <c r="A25" s="136"/>
      <c r="W25" s="3"/>
    </row>
    <row r="26" spans="1:35" s="6" customFormat="1" ht="10.5" customHeight="1">
      <c r="A26" s="136"/>
      <c r="C26" s="370" t="s">
        <v>12</v>
      </c>
      <c r="D26" s="371"/>
      <c r="E26" s="372"/>
      <c r="F26" s="152" t="s">
        <v>230</v>
      </c>
      <c r="G26" s="153"/>
      <c r="H26" s="153"/>
      <c r="I26" s="153"/>
      <c r="J26" s="153"/>
      <c r="K26" s="153"/>
      <c r="L26" s="153"/>
      <c r="M26" s="153"/>
      <c r="N26" s="153"/>
      <c r="O26" s="153"/>
      <c r="P26" s="154"/>
      <c r="Q26" s="7"/>
      <c r="R26" s="193"/>
      <c r="S26" s="194"/>
      <c r="T26" s="182" t="s">
        <v>110</v>
      </c>
      <c r="U26" s="183"/>
      <c r="W26" s="83"/>
      <c r="AI26" s="84">
        <f>IF(UPPER(LEFT(T26,1))="S",0,1)</f>
        <v>0</v>
      </c>
    </row>
    <row r="27" spans="1:35" s="6" customFormat="1" ht="10.5" customHeight="1">
      <c r="A27" s="136"/>
      <c r="C27" s="158" t="s">
        <v>14</v>
      </c>
      <c r="D27" s="159"/>
      <c r="E27" s="160"/>
      <c r="F27" s="152" t="s">
        <v>86</v>
      </c>
      <c r="G27" s="153"/>
      <c r="H27" s="153"/>
      <c r="I27" s="153"/>
      <c r="J27" s="153"/>
      <c r="K27" s="153"/>
      <c r="L27" s="153"/>
      <c r="M27" s="153"/>
      <c r="N27" s="153"/>
      <c r="O27" s="153"/>
      <c r="P27" s="154"/>
      <c r="Q27" s="7"/>
      <c r="R27" s="149"/>
      <c r="S27" s="150"/>
      <c r="T27" s="182" t="s">
        <v>110</v>
      </c>
      <c r="U27" s="183"/>
      <c r="X27" s="28"/>
      <c r="AI27" s="84">
        <f>IF(UPPER(LEFT(T27,1))="S",0,1)</f>
        <v>0</v>
      </c>
    </row>
    <row r="28" spans="1:35" s="6" customFormat="1" ht="10.5" customHeight="1">
      <c r="A28" s="136"/>
      <c r="C28" s="161"/>
      <c r="D28" s="162"/>
      <c r="E28" s="163"/>
      <c r="F28" s="152" t="s">
        <v>54</v>
      </c>
      <c r="G28" s="153"/>
      <c r="H28" s="153"/>
      <c r="I28" s="153"/>
      <c r="J28" s="153"/>
      <c r="K28" s="153"/>
      <c r="L28" s="153"/>
      <c r="M28" s="153"/>
      <c r="N28" s="153"/>
      <c r="O28" s="153"/>
      <c r="P28" s="154"/>
      <c r="Q28" s="7"/>
      <c r="R28" s="149"/>
      <c r="S28" s="150"/>
      <c r="T28" s="182" t="s">
        <v>110</v>
      </c>
      <c r="U28" s="183"/>
      <c r="AI28" s="84">
        <f>IF(UPPER(LEFT(T28,1))="S",0,1)</f>
        <v>0</v>
      </c>
    </row>
    <row r="29" spans="1:35" s="6" customFormat="1" ht="10.5" customHeight="1">
      <c r="A29" s="136"/>
      <c r="C29" s="161"/>
      <c r="D29" s="162"/>
      <c r="E29" s="163"/>
      <c r="F29" s="233" t="s">
        <v>55</v>
      </c>
      <c r="G29" s="234"/>
      <c r="H29" s="234"/>
      <c r="I29" s="234"/>
      <c r="J29" s="234"/>
      <c r="K29" s="234"/>
      <c r="L29" s="234"/>
      <c r="M29" s="234"/>
      <c r="N29" s="234"/>
      <c r="O29" s="234"/>
      <c r="P29" s="235"/>
      <c r="R29" s="56"/>
      <c r="S29" s="56"/>
      <c r="T29" s="34"/>
      <c r="U29" s="34"/>
      <c r="AI29" s="84"/>
    </row>
    <row r="30" spans="1:35" s="6" customFormat="1" ht="10.5" customHeight="1">
      <c r="A30" s="136"/>
      <c r="C30" s="164"/>
      <c r="D30" s="165"/>
      <c r="E30" s="166"/>
      <c r="F30" s="236"/>
      <c r="G30" s="237"/>
      <c r="H30" s="237"/>
      <c r="I30" s="237"/>
      <c r="J30" s="237"/>
      <c r="K30" s="237"/>
      <c r="L30" s="237"/>
      <c r="M30" s="237"/>
      <c r="N30" s="237"/>
      <c r="O30" s="237"/>
      <c r="P30" s="238"/>
      <c r="Q30" s="7"/>
      <c r="R30" s="193"/>
      <c r="S30" s="194"/>
      <c r="T30" s="182" t="s">
        <v>110</v>
      </c>
      <c r="U30" s="183"/>
      <c r="W30" s="86" t="str">
        <f>IF(AND(UPPER(LEFT(T30,1))&lt;&gt;"S",OR(UsoDoc=MarcaSeleccionado,UsoSan=MarcaSeleccionado,UsoEsp=MarcaSeleccionado)),"obligat posar S","")</f>
        <v/>
      </c>
      <c r="AI30" s="84">
        <f>IF(TRIM(W30)&lt;&gt;"",1,0)</f>
        <v>0</v>
      </c>
    </row>
    <row r="31" spans="1:35" s="6" customFormat="1" ht="6" customHeight="1">
      <c r="A31" s="136"/>
      <c r="R31" s="34"/>
      <c r="S31" s="34"/>
      <c r="T31" s="34"/>
      <c r="U31" s="34"/>
      <c r="AI31" s="84"/>
    </row>
    <row r="32" spans="1:35" ht="12" customHeight="1">
      <c r="A32" s="136"/>
      <c r="C32" s="253" t="s">
        <v>77</v>
      </c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5"/>
      <c r="Q32" s="6"/>
      <c r="R32" s="34"/>
      <c r="S32" s="34"/>
      <c r="T32" s="35"/>
      <c r="U32" s="35"/>
    </row>
    <row r="33" spans="1:35" s="6" customFormat="1" ht="3.75" customHeight="1">
      <c r="A33" s="136"/>
      <c r="R33" s="34"/>
      <c r="S33" s="34"/>
      <c r="T33" s="34"/>
      <c r="U33" s="34"/>
      <c r="AI33" s="84"/>
    </row>
    <row r="34" spans="1:35" s="6" customFormat="1" ht="10.5" customHeight="1">
      <c r="A34" s="136"/>
      <c r="C34" s="158" t="s">
        <v>15</v>
      </c>
      <c r="D34" s="159"/>
      <c r="E34" s="160"/>
      <c r="F34" s="233" t="s">
        <v>232</v>
      </c>
      <c r="G34" s="234"/>
      <c r="H34" s="234"/>
      <c r="I34" s="234"/>
      <c r="J34" s="234"/>
      <c r="K34" s="234"/>
      <c r="L34" s="234"/>
      <c r="M34" s="234"/>
      <c r="N34" s="234"/>
      <c r="O34" s="234"/>
      <c r="P34" s="235"/>
      <c r="R34" s="151"/>
      <c r="S34" s="192"/>
      <c r="T34" s="314" t="s">
        <v>110</v>
      </c>
      <c r="U34" s="315"/>
      <c r="AI34" s="84">
        <f>IF(UPPER(LEFT(T34,1))="S",0,1)</f>
        <v>0</v>
      </c>
    </row>
    <row r="35" spans="1:35" s="6" customFormat="1" ht="10.5" customHeight="1">
      <c r="A35" s="136"/>
      <c r="C35" s="161"/>
      <c r="D35" s="162"/>
      <c r="E35" s="163"/>
      <c r="F35" s="236"/>
      <c r="G35" s="237"/>
      <c r="H35" s="237"/>
      <c r="I35" s="237"/>
      <c r="J35" s="237"/>
      <c r="K35" s="237"/>
      <c r="L35" s="237"/>
      <c r="M35" s="237"/>
      <c r="N35" s="237"/>
      <c r="O35" s="237"/>
      <c r="P35" s="238"/>
      <c r="Q35" s="7"/>
      <c r="R35" s="193"/>
      <c r="S35" s="194"/>
      <c r="T35" s="316"/>
      <c r="U35" s="317"/>
      <c r="AI35" s="84"/>
    </row>
    <row r="36" spans="1:35" s="6" customFormat="1" ht="10.5" customHeight="1">
      <c r="A36" s="136"/>
      <c r="C36" s="161"/>
      <c r="D36" s="162"/>
      <c r="E36" s="163"/>
      <c r="F36" s="233" t="s">
        <v>231</v>
      </c>
      <c r="G36" s="234"/>
      <c r="H36" s="234"/>
      <c r="I36" s="234"/>
      <c r="J36" s="234"/>
      <c r="K36" s="234"/>
      <c r="L36" s="234"/>
      <c r="M36" s="234"/>
      <c r="N36" s="234"/>
      <c r="O36" s="234"/>
      <c r="P36" s="235"/>
      <c r="R36" s="404"/>
      <c r="S36" s="405"/>
      <c r="T36" s="314" t="s">
        <v>110</v>
      </c>
      <c r="U36" s="315"/>
      <c r="AI36" s="84">
        <f>IF(UPPER(LEFT(T36,1))="S",0,1)</f>
        <v>0</v>
      </c>
    </row>
    <row r="37" spans="1:35" s="6" customFormat="1" ht="10.5" customHeight="1">
      <c r="A37" s="136"/>
      <c r="C37" s="164"/>
      <c r="D37" s="165"/>
      <c r="E37" s="166"/>
      <c r="F37" s="236"/>
      <c r="G37" s="237"/>
      <c r="H37" s="237"/>
      <c r="I37" s="237"/>
      <c r="J37" s="237"/>
      <c r="K37" s="237"/>
      <c r="L37" s="237"/>
      <c r="M37" s="237"/>
      <c r="N37" s="237"/>
      <c r="O37" s="237"/>
      <c r="P37" s="238"/>
      <c r="Q37" s="7"/>
      <c r="R37" s="193"/>
      <c r="S37" s="194"/>
      <c r="T37" s="316"/>
      <c r="U37" s="317"/>
      <c r="AI37" s="84"/>
    </row>
    <row r="38" spans="1:35" s="6" customFormat="1" ht="10.5" customHeight="1">
      <c r="A38" s="136"/>
      <c r="C38" s="158" t="s">
        <v>16</v>
      </c>
      <c r="D38" s="159"/>
      <c r="E38" s="160"/>
      <c r="F38" s="233" t="s">
        <v>87</v>
      </c>
      <c r="G38" s="234"/>
      <c r="H38" s="234"/>
      <c r="I38" s="234"/>
      <c r="J38" s="234"/>
      <c r="K38" s="234"/>
      <c r="L38" s="234"/>
      <c r="M38" s="234"/>
      <c r="N38" s="234"/>
      <c r="O38" s="234"/>
      <c r="P38" s="235"/>
      <c r="R38" s="404"/>
      <c r="S38" s="405"/>
      <c r="T38" s="314" t="s">
        <v>110</v>
      </c>
      <c r="U38" s="315"/>
      <c r="AI38" s="84">
        <f>IF(UPPER(LEFT(T38,1))="S",0,1)</f>
        <v>0</v>
      </c>
    </row>
    <row r="39" spans="1:35" s="6" customFormat="1" ht="10.5" customHeight="1">
      <c r="A39" s="136"/>
      <c r="C39" s="164"/>
      <c r="D39" s="165"/>
      <c r="E39" s="166"/>
      <c r="F39" s="236"/>
      <c r="G39" s="237"/>
      <c r="H39" s="237"/>
      <c r="I39" s="237"/>
      <c r="J39" s="237"/>
      <c r="K39" s="237"/>
      <c r="L39" s="237"/>
      <c r="M39" s="237"/>
      <c r="N39" s="237"/>
      <c r="O39" s="237"/>
      <c r="P39" s="238"/>
      <c r="Q39" s="7"/>
      <c r="R39" s="193"/>
      <c r="S39" s="194"/>
      <c r="T39" s="316"/>
      <c r="U39" s="317"/>
      <c r="AI39" s="84"/>
    </row>
    <row r="40" spans="1:35" s="6" customFormat="1" ht="10.5" customHeight="1">
      <c r="A40" s="136"/>
      <c r="C40" s="266" t="s">
        <v>20</v>
      </c>
      <c r="D40" s="267"/>
      <c r="E40" s="268"/>
      <c r="F40" s="348" t="s">
        <v>85</v>
      </c>
      <c r="G40" s="349"/>
      <c r="H40" s="349"/>
      <c r="I40" s="350"/>
      <c r="J40" s="256">
        <f>_Usu1+_Usu2+_Usu3+_Usu4</f>
        <v>167</v>
      </c>
      <c r="K40" s="218" t="s">
        <v>56</v>
      </c>
      <c r="L40" s="219"/>
      <c r="M40" s="219"/>
      <c r="N40" s="220"/>
      <c r="O40" s="216">
        <f>SUM(DemandaAcsUsus)</f>
        <v>3380</v>
      </c>
      <c r="P40" s="220" t="s">
        <v>19</v>
      </c>
      <c r="Q40" s="54"/>
      <c r="R40" s="55"/>
      <c r="S40" s="55"/>
      <c r="T40" s="56"/>
      <c r="U40" s="56"/>
      <c r="V40" s="54"/>
      <c r="AI40" s="84"/>
    </row>
    <row r="41" spans="1:35" s="6" customFormat="1" ht="10.5" customHeight="1">
      <c r="A41" s="136"/>
      <c r="C41" s="269"/>
      <c r="D41" s="270"/>
      <c r="E41" s="271"/>
      <c r="F41" s="351"/>
      <c r="G41" s="352"/>
      <c r="H41" s="352"/>
      <c r="I41" s="353"/>
      <c r="J41" s="257"/>
      <c r="K41" s="221"/>
      <c r="L41" s="222"/>
      <c r="M41" s="222"/>
      <c r="N41" s="223"/>
      <c r="O41" s="217"/>
      <c r="P41" s="223"/>
      <c r="Q41" s="54"/>
      <c r="R41" s="151"/>
      <c r="S41" s="151"/>
      <c r="T41" s="56"/>
      <c r="U41" s="56"/>
      <c r="V41" s="54"/>
      <c r="AI41" s="84"/>
    </row>
    <row r="42" spans="1:35" s="6" customFormat="1" ht="10.5" customHeight="1">
      <c r="A42" s="136"/>
      <c r="C42" s="269"/>
      <c r="D42" s="270"/>
      <c r="E42" s="271"/>
      <c r="F42" s="201" t="s">
        <v>73</v>
      </c>
      <c r="G42" s="202"/>
      <c r="H42" s="202"/>
      <c r="I42" s="202"/>
      <c r="J42" s="203"/>
      <c r="K42" s="218" t="s">
        <v>17</v>
      </c>
      <c r="L42" s="219"/>
      <c r="M42" s="219"/>
      <c r="N42" s="220"/>
      <c r="O42" s="406" t="str">
        <f>IF(Comarca="","",VLOOKUP(Comarca,LstComarquesClasCli,2,FALSE))</f>
        <v>IV</v>
      </c>
      <c r="P42" s="407"/>
      <c r="Q42" s="54"/>
      <c r="R42" s="151"/>
      <c r="S42" s="151"/>
      <c r="T42" s="56"/>
      <c r="U42" s="56"/>
      <c r="V42" s="54"/>
      <c r="AA42" s="39">
        <f>VLOOKUP(ZonaClimatica,LstEnergiaClasCliCol,2)</f>
        <v>5</v>
      </c>
      <c r="AI42" s="84"/>
    </row>
    <row r="43" spans="1:35" s="6" customFormat="1" ht="10.5" customHeight="1">
      <c r="A43" s="136"/>
      <c r="C43" s="269"/>
      <c r="D43" s="270"/>
      <c r="E43" s="271"/>
      <c r="F43" s="230"/>
      <c r="G43" s="231"/>
      <c r="H43" s="231"/>
      <c r="I43" s="231"/>
      <c r="J43" s="232"/>
      <c r="K43" s="221"/>
      <c r="L43" s="222"/>
      <c r="M43" s="222"/>
      <c r="N43" s="223"/>
      <c r="O43" s="408"/>
      <c r="P43" s="409"/>
      <c r="Q43" s="54"/>
      <c r="R43" s="151"/>
      <c r="S43" s="151"/>
      <c r="T43" s="56"/>
      <c r="U43" s="56"/>
      <c r="V43" s="54"/>
      <c r="AI43" s="84"/>
    </row>
    <row r="44" spans="1:35" s="6" customFormat="1" ht="10.5" customHeight="1">
      <c r="A44" s="136"/>
      <c r="C44" s="269"/>
      <c r="D44" s="270"/>
      <c r="E44" s="271"/>
      <c r="F44" s="230"/>
      <c r="G44" s="231"/>
      <c r="H44" s="231"/>
      <c r="I44" s="231"/>
      <c r="J44" s="232"/>
      <c r="K44" s="224" t="s">
        <v>57</v>
      </c>
      <c r="L44" s="225"/>
      <c r="M44" s="225"/>
      <c r="N44" s="226"/>
      <c r="O44" s="190">
        <f>IF(OR(DemandaAcs="",ZonaClimatica=""),"",IF(DemandaAcs&lt;50,0,VLOOKUP(DemandaAcs,LstEnergiaSolar,VLOOKUP(ZonaClimatica,LstEnergiaClasCliCol,2,FALSE))))</f>
        <v>0.6</v>
      </c>
      <c r="P44" s="410" t="s">
        <v>228</v>
      </c>
      <c r="R44" s="151"/>
      <c r="S44" s="192"/>
      <c r="T44" s="433" t="str">
        <f>IF(T54="S","N","S")</f>
        <v>N</v>
      </c>
      <c r="U44" s="405"/>
      <c r="AI44" s="84"/>
    </row>
    <row r="45" spans="1:35" s="6" customFormat="1" ht="10.5" customHeight="1">
      <c r="A45" s="136"/>
      <c r="C45" s="269"/>
      <c r="D45" s="270"/>
      <c r="E45" s="271"/>
      <c r="F45" s="204"/>
      <c r="G45" s="205"/>
      <c r="H45" s="205"/>
      <c r="I45" s="205"/>
      <c r="J45" s="206"/>
      <c r="K45" s="227"/>
      <c r="L45" s="228"/>
      <c r="M45" s="228"/>
      <c r="N45" s="229"/>
      <c r="O45" s="191"/>
      <c r="P45" s="411"/>
      <c r="Q45" s="7"/>
      <c r="R45" s="193"/>
      <c r="S45" s="194"/>
      <c r="T45" s="434"/>
      <c r="U45" s="194"/>
      <c r="AI45" s="84"/>
    </row>
    <row r="46" spans="1:35" s="6" customFormat="1" ht="10.5" customHeight="1">
      <c r="A46" s="136"/>
      <c r="C46" s="269"/>
      <c r="D46" s="270"/>
      <c r="E46" s="271"/>
      <c r="F46" s="224" t="s">
        <v>82</v>
      </c>
      <c r="G46" s="225"/>
      <c r="H46" s="225"/>
      <c r="I46" s="225"/>
      <c r="J46" s="226"/>
      <c r="K46" s="224" t="s">
        <v>58</v>
      </c>
      <c r="L46" s="225"/>
      <c r="M46" s="225"/>
      <c r="N46" s="225"/>
      <c r="O46" s="226"/>
      <c r="P46" s="327" t="s">
        <v>110</v>
      </c>
      <c r="Q46" s="54"/>
      <c r="R46" s="56"/>
      <c r="S46" s="56"/>
      <c r="T46" s="56"/>
      <c r="U46" s="56"/>
      <c r="V46" s="54"/>
      <c r="AI46" s="84"/>
    </row>
    <row r="47" spans="1:35" s="6" customFormat="1" ht="10.5" customHeight="1">
      <c r="A47" s="136"/>
      <c r="C47" s="269"/>
      <c r="D47" s="270"/>
      <c r="E47" s="271"/>
      <c r="F47" s="224"/>
      <c r="G47" s="225"/>
      <c r="H47" s="225"/>
      <c r="I47" s="225"/>
      <c r="J47" s="226"/>
      <c r="K47" s="227"/>
      <c r="L47" s="228"/>
      <c r="M47" s="228"/>
      <c r="N47" s="228"/>
      <c r="O47" s="229"/>
      <c r="P47" s="328"/>
      <c r="Q47" s="54"/>
      <c r="R47" s="151"/>
      <c r="S47" s="151"/>
      <c r="T47" s="56"/>
      <c r="U47" s="56"/>
      <c r="V47" s="54"/>
      <c r="AI47" s="84"/>
    </row>
    <row r="48" spans="1:35" s="6" customFormat="1" ht="10.5" customHeight="1">
      <c r="A48" s="136"/>
      <c r="C48" s="269"/>
      <c r="D48" s="270"/>
      <c r="E48" s="271"/>
      <c r="F48" s="224"/>
      <c r="G48" s="225"/>
      <c r="H48" s="225"/>
      <c r="I48" s="225"/>
      <c r="J48" s="226"/>
      <c r="K48" s="201" t="s">
        <v>59</v>
      </c>
      <c r="L48" s="202"/>
      <c r="M48" s="202"/>
      <c r="N48" s="202"/>
      <c r="O48" s="203"/>
      <c r="P48" s="347" t="s">
        <v>152</v>
      </c>
      <c r="Q48" s="54"/>
      <c r="R48" s="56"/>
      <c r="S48" s="56"/>
      <c r="T48" s="56"/>
      <c r="U48" s="56"/>
      <c r="V48" s="54"/>
      <c r="AI48" s="84"/>
    </row>
    <row r="49" spans="1:35" s="6" customFormat="1" ht="10.5" customHeight="1">
      <c r="A49" s="136"/>
      <c r="C49" s="269"/>
      <c r="D49" s="270"/>
      <c r="E49" s="271"/>
      <c r="F49" s="224"/>
      <c r="G49" s="225"/>
      <c r="H49" s="225"/>
      <c r="I49" s="225"/>
      <c r="J49" s="226"/>
      <c r="K49" s="204"/>
      <c r="L49" s="205"/>
      <c r="M49" s="205"/>
      <c r="N49" s="205"/>
      <c r="O49" s="206"/>
      <c r="P49" s="328"/>
      <c r="Q49" s="54"/>
      <c r="R49" s="56"/>
      <c r="S49" s="56"/>
      <c r="T49" s="56"/>
      <c r="U49" s="56"/>
      <c r="V49" s="54"/>
      <c r="AI49" s="84"/>
    </row>
    <row r="50" spans="1:35" s="6" customFormat="1" ht="10.5" customHeight="1">
      <c r="A50" s="136"/>
      <c r="C50" s="269"/>
      <c r="D50" s="270"/>
      <c r="E50" s="271"/>
      <c r="F50" s="195" t="s">
        <v>83</v>
      </c>
      <c r="G50" s="196"/>
      <c r="H50" s="196"/>
      <c r="I50" s="196"/>
      <c r="J50" s="197"/>
      <c r="K50" s="230" t="s">
        <v>60</v>
      </c>
      <c r="L50" s="231"/>
      <c r="M50" s="231"/>
      <c r="N50" s="231"/>
      <c r="O50" s="232"/>
      <c r="P50" s="327" t="s">
        <v>152</v>
      </c>
      <c r="Q50" s="54"/>
      <c r="R50" s="56"/>
      <c r="S50" s="56"/>
      <c r="T50" s="56"/>
      <c r="U50" s="56"/>
      <c r="V50" s="54"/>
      <c r="AI50" s="84"/>
    </row>
    <row r="51" spans="1:35" s="6" customFormat="1" ht="10.5" customHeight="1">
      <c r="A51" s="136"/>
      <c r="C51" s="269"/>
      <c r="D51" s="270"/>
      <c r="E51" s="271"/>
      <c r="F51" s="195"/>
      <c r="G51" s="196"/>
      <c r="H51" s="196"/>
      <c r="I51" s="196"/>
      <c r="J51" s="197"/>
      <c r="K51" s="230"/>
      <c r="L51" s="231"/>
      <c r="M51" s="231"/>
      <c r="N51" s="231"/>
      <c r="O51" s="232"/>
      <c r="P51" s="327"/>
      <c r="Q51" s="54"/>
      <c r="R51" s="56"/>
      <c r="S51" s="56"/>
      <c r="T51" s="56"/>
      <c r="U51" s="56"/>
      <c r="V51" s="54"/>
      <c r="AI51" s="84"/>
    </row>
    <row r="52" spans="1:35" s="6" customFormat="1" ht="10.5" customHeight="1">
      <c r="A52" s="136"/>
      <c r="C52" s="269"/>
      <c r="D52" s="270"/>
      <c r="E52" s="271"/>
      <c r="F52" s="195"/>
      <c r="G52" s="196"/>
      <c r="H52" s="196"/>
      <c r="I52" s="196"/>
      <c r="J52" s="197"/>
      <c r="K52" s="204"/>
      <c r="L52" s="205"/>
      <c r="M52" s="205"/>
      <c r="N52" s="205"/>
      <c r="O52" s="206"/>
      <c r="P52" s="328"/>
      <c r="Q52" s="54"/>
      <c r="R52" s="56"/>
      <c r="S52" s="56"/>
      <c r="T52" s="56"/>
      <c r="U52" s="56"/>
      <c r="V52" s="54"/>
      <c r="AI52" s="84"/>
    </row>
    <row r="53" spans="1:35" s="6" customFormat="1" ht="10.5" customHeight="1">
      <c r="A53" s="136"/>
      <c r="C53" s="269"/>
      <c r="D53" s="270"/>
      <c r="E53" s="271"/>
      <c r="F53" s="195"/>
      <c r="G53" s="196"/>
      <c r="H53" s="196"/>
      <c r="I53" s="196"/>
      <c r="J53" s="197"/>
      <c r="K53" s="201" t="s">
        <v>61</v>
      </c>
      <c r="L53" s="202"/>
      <c r="M53" s="202"/>
      <c r="N53" s="202"/>
      <c r="O53" s="203"/>
      <c r="P53" s="327" t="s">
        <v>152</v>
      </c>
      <c r="Q53" s="54"/>
      <c r="R53" s="56"/>
      <c r="S53" s="56"/>
      <c r="T53" s="56"/>
      <c r="U53" s="56"/>
      <c r="V53" s="54"/>
      <c r="AI53" s="84"/>
    </row>
    <row r="54" spans="1:35" s="6" customFormat="1" ht="10.5" customHeight="1">
      <c r="A54" s="136"/>
      <c r="C54" s="269"/>
      <c r="D54" s="270"/>
      <c r="E54" s="271"/>
      <c r="F54" s="195"/>
      <c r="G54" s="196"/>
      <c r="H54" s="196"/>
      <c r="I54" s="196"/>
      <c r="J54" s="197"/>
      <c r="K54" s="204"/>
      <c r="L54" s="205"/>
      <c r="M54" s="205"/>
      <c r="N54" s="205"/>
      <c r="O54" s="206"/>
      <c r="P54" s="328"/>
      <c r="R54" s="151"/>
      <c r="S54" s="192"/>
      <c r="T54" s="433" t="str">
        <f>IF(OR(UPPER(LEFT(P46,1))="S",UPPER(LEFT(P48,1))="S",UPPER(LEFT(P50,1))="S",UPPER(LEFT(P53,1))="S",UPPER(LEFT(P55,1))="S"),"S","N")</f>
        <v>S</v>
      </c>
      <c r="U54" s="405"/>
      <c r="AI54" s="84"/>
    </row>
    <row r="55" spans="1:35" s="6" customFormat="1" ht="10.5" customHeight="1">
      <c r="A55" s="136"/>
      <c r="C55" s="269"/>
      <c r="D55" s="270"/>
      <c r="E55" s="271"/>
      <c r="F55" s="198"/>
      <c r="G55" s="199"/>
      <c r="H55" s="199"/>
      <c r="I55" s="199"/>
      <c r="J55" s="200"/>
      <c r="K55" s="329" t="s">
        <v>62</v>
      </c>
      <c r="L55" s="330"/>
      <c r="M55" s="330"/>
      <c r="N55" s="330"/>
      <c r="O55" s="331"/>
      <c r="P55" s="53" t="s">
        <v>152</v>
      </c>
      <c r="Q55" s="7"/>
      <c r="R55" s="193"/>
      <c r="S55" s="194"/>
      <c r="T55" s="434"/>
      <c r="U55" s="194"/>
      <c r="AI55" s="84"/>
    </row>
    <row r="56" spans="1:35" s="6" customFormat="1" ht="10.5" customHeight="1">
      <c r="A56" s="136"/>
      <c r="C56" s="269"/>
      <c r="D56" s="270"/>
      <c r="E56" s="271"/>
      <c r="F56" s="292" t="s">
        <v>102</v>
      </c>
      <c r="G56" s="293"/>
      <c r="H56" s="293"/>
      <c r="I56" s="293"/>
      <c r="J56" s="294"/>
      <c r="K56" s="341" t="s">
        <v>21</v>
      </c>
      <c r="L56" s="342"/>
      <c r="M56" s="342"/>
      <c r="N56" s="343"/>
      <c r="O56" s="312">
        <v>70</v>
      </c>
      <c r="P56" s="11"/>
      <c r="Q56" s="54"/>
      <c r="R56" s="56"/>
      <c r="S56" s="56"/>
      <c r="T56" s="314" t="s">
        <v>152</v>
      </c>
      <c r="U56" s="315"/>
      <c r="V56" s="54"/>
      <c r="AI56" s="84"/>
    </row>
    <row r="57" spans="1:35" s="6" customFormat="1" ht="10.5" customHeight="1">
      <c r="A57" s="136"/>
      <c r="C57" s="269"/>
      <c r="D57" s="270"/>
      <c r="E57" s="271"/>
      <c r="F57" s="295"/>
      <c r="G57" s="296"/>
      <c r="H57" s="296"/>
      <c r="I57" s="296"/>
      <c r="J57" s="297"/>
      <c r="K57" s="227"/>
      <c r="L57" s="228"/>
      <c r="M57" s="228"/>
      <c r="N57" s="229"/>
      <c r="O57" s="313"/>
      <c r="P57" s="12" t="s">
        <v>18</v>
      </c>
      <c r="Q57" s="7"/>
      <c r="R57" s="78"/>
      <c r="S57" s="79"/>
      <c r="T57" s="316"/>
      <c r="U57" s="317"/>
      <c r="W57" s="86" t="str">
        <f>IF(AND(UPPER(LEFT(DesactivaCalcAcs,1))="S",UPPER(LEFT(T60,1))="S"),"o un o l'altre o cap","")</f>
        <v/>
      </c>
      <c r="AI57" s="84">
        <f>IF(TRIM(W57)&lt;&gt;"",1,0)</f>
        <v>0</v>
      </c>
    </row>
    <row r="58" spans="1:35" s="6" customFormat="1" ht="10.5" customHeight="1">
      <c r="A58" s="136"/>
      <c r="C58" s="269"/>
      <c r="D58" s="270"/>
      <c r="E58" s="271"/>
      <c r="F58" s="295"/>
      <c r="G58" s="296"/>
      <c r="H58" s="296"/>
      <c r="I58" s="296"/>
      <c r="J58" s="297"/>
      <c r="K58" s="239" t="s">
        <v>103</v>
      </c>
      <c r="L58" s="240"/>
      <c r="M58" s="240"/>
      <c r="N58" s="241"/>
      <c r="O58" s="321">
        <f>O44</f>
        <v>0.6</v>
      </c>
      <c r="P58" s="344" t="s">
        <v>104</v>
      </c>
      <c r="R58" s="77"/>
      <c r="S58" s="77"/>
      <c r="T58" s="80"/>
      <c r="U58" s="80"/>
      <c r="AI58" s="84"/>
    </row>
    <row r="59" spans="1:35" s="6" customFormat="1" ht="10.5" customHeight="1">
      <c r="A59" s="136"/>
      <c r="C59" s="269"/>
      <c r="D59" s="270"/>
      <c r="E59" s="271"/>
      <c r="F59" s="295"/>
      <c r="G59" s="296"/>
      <c r="H59" s="296"/>
      <c r="I59" s="296"/>
      <c r="J59" s="297"/>
      <c r="K59" s="318"/>
      <c r="L59" s="319"/>
      <c r="M59" s="319"/>
      <c r="N59" s="320"/>
      <c r="O59" s="322"/>
      <c r="P59" s="345"/>
      <c r="Q59" s="54"/>
      <c r="R59" s="56"/>
      <c r="S59" s="56"/>
      <c r="T59" s="56"/>
      <c r="U59" s="56"/>
      <c r="V59" s="54"/>
      <c r="AI59" s="84"/>
    </row>
    <row r="60" spans="1:35" s="6" customFormat="1" ht="10.5" customHeight="1">
      <c r="A60" s="136"/>
      <c r="C60" s="269"/>
      <c r="D60" s="270"/>
      <c r="E60" s="271"/>
      <c r="F60" s="295"/>
      <c r="G60" s="296"/>
      <c r="H60" s="296"/>
      <c r="I60" s="296"/>
      <c r="J60" s="297"/>
      <c r="K60" s="318"/>
      <c r="L60" s="319"/>
      <c r="M60" s="319"/>
      <c r="N60" s="320"/>
      <c r="O60" s="322"/>
      <c r="P60" s="345"/>
      <c r="R60" s="151"/>
      <c r="S60" s="192"/>
      <c r="T60" s="314" t="s">
        <v>110</v>
      </c>
      <c r="U60" s="315"/>
      <c r="AI60" s="84">
        <f>IF(TRIM(W60)&lt;&gt;"",1,0)</f>
        <v>0</v>
      </c>
    </row>
    <row r="61" spans="1:35" s="6" customFormat="1" ht="10.5" customHeight="1">
      <c r="A61" s="136"/>
      <c r="C61" s="272"/>
      <c r="D61" s="273"/>
      <c r="E61" s="274"/>
      <c r="F61" s="298"/>
      <c r="G61" s="299"/>
      <c r="H61" s="299"/>
      <c r="I61" s="299"/>
      <c r="J61" s="300"/>
      <c r="K61" s="242"/>
      <c r="L61" s="243"/>
      <c r="M61" s="243"/>
      <c r="N61" s="244"/>
      <c r="O61" s="323"/>
      <c r="P61" s="346"/>
      <c r="Q61" s="81"/>
      <c r="R61" s="193"/>
      <c r="S61" s="194"/>
      <c r="T61" s="316"/>
      <c r="U61" s="317"/>
      <c r="W61" s="86" t="str">
        <f>W57</f>
        <v/>
      </c>
      <c r="AI61" s="84"/>
    </row>
    <row r="62" spans="1:35" s="6" customFormat="1" ht="10.5" customHeight="1">
      <c r="A62" s="136"/>
      <c r="C62" s="286" t="s">
        <v>22</v>
      </c>
      <c r="D62" s="287"/>
      <c r="E62" s="288"/>
      <c r="F62" s="239" t="s">
        <v>63</v>
      </c>
      <c r="G62" s="240"/>
      <c r="H62" s="240"/>
      <c r="I62" s="240"/>
      <c r="J62" s="240"/>
      <c r="K62" s="240"/>
      <c r="L62" s="240"/>
      <c r="M62" s="240"/>
      <c r="N62" s="240"/>
      <c r="O62" s="240"/>
      <c r="P62" s="241"/>
      <c r="R62" s="404"/>
      <c r="S62" s="405"/>
      <c r="T62" s="314" t="s">
        <v>110</v>
      </c>
      <c r="U62" s="315"/>
      <c r="AI62" s="84"/>
    </row>
    <row r="63" spans="1:35" s="6" customFormat="1" ht="10.5" customHeight="1">
      <c r="A63" s="136"/>
      <c r="C63" s="289"/>
      <c r="D63" s="290"/>
      <c r="E63" s="291"/>
      <c r="F63" s="242"/>
      <c r="G63" s="243"/>
      <c r="H63" s="243"/>
      <c r="I63" s="243"/>
      <c r="J63" s="243"/>
      <c r="K63" s="243"/>
      <c r="L63" s="243"/>
      <c r="M63" s="243"/>
      <c r="N63" s="243"/>
      <c r="O63" s="243"/>
      <c r="P63" s="244"/>
      <c r="Q63" s="7"/>
      <c r="R63" s="193"/>
      <c r="S63" s="194"/>
      <c r="T63" s="316"/>
      <c r="U63" s="317"/>
      <c r="AI63" s="84"/>
    </row>
    <row r="64" spans="1:35" s="6" customFormat="1" ht="6" customHeight="1">
      <c r="A64" s="136"/>
      <c r="C64" s="8"/>
      <c r="D64" s="8"/>
      <c r="E64" s="8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54"/>
      <c r="R64" s="56"/>
      <c r="S64" s="56"/>
      <c r="T64" s="56"/>
      <c r="U64" s="56"/>
      <c r="V64" s="54"/>
      <c r="AI64" s="84"/>
    </row>
    <row r="65" spans="1:35" s="6" customFormat="1" ht="12" customHeight="1">
      <c r="A65" s="136"/>
      <c r="C65" s="253" t="s">
        <v>78</v>
      </c>
      <c r="D65" s="254"/>
      <c r="E65" s="254"/>
      <c r="F65" s="254"/>
      <c r="G65" s="254"/>
      <c r="H65" s="254"/>
      <c r="I65" s="254"/>
      <c r="J65" s="254"/>
      <c r="K65" s="254"/>
      <c r="L65" s="254"/>
      <c r="M65" s="254"/>
      <c r="N65" s="254"/>
      <c r="O65" s="254"/>
      <c r="P65" s="255"/>
      <c r="Q65" s="54"/>
      <c r="R65" s="56"/>
      <c r="S65" s="56"/>
      <c r="T65" s="56"/>
      <c r="U65" s="56"/>
      <c r="V65" s="54"/>
      <c r="AI65" s="84"/>
    </row>
    <row r="66" spans="1:35" s="6" customFormat="1" ht="3.75" customHeight="1">
      <c r="A66" s="136"/>
      <c r="C66" s="10"/>
      <c r="D66" s="10"/>
      <c r="E66" s="10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54"/>
      <c r="R66" s="56"/>
      <c r="S66" s="56"/>
      <c r="T66" s="56"/>
      <c r="U66" s="56"/>
      <c r="V66" s="54"/>
      <c r="AI66" s="84"/>
    </row>
    <row r="67" spans="1:35" s="6" customFormat="1" ht="10.5" customHeight="1">
      <c r="A67" s="136"/>
      <c r="C67" s="207" t="s">
        <v>27</v>
      </c>
      <c r="D67" s="208"/>
      <c r="E67" s="209"/>
      <c r="F67" s="137" t="s">
        <v>69</v>
      </c>
      <c r="G67" s="138"/>
      <c r="H67" s="138"/>
      <c r="I67" s="138"/>
      <c r="J67" s="139"/>
      <c r="K67" s="239" t="s">
        <v>28</v>
      </c>
      <c r="L67" s="240"/>
      <c r="M67" s="240"/>
      <c r="N67" s="240"/>
      <c r="O67" s="240"/>
      <c r="P67" s="241"/>
      <c r="Q67" s="54"/>
      <c r="R67" s="56"/>
      <c r="S67" s="56"/>
      <c r="T67" s="56"/>
      <c r="U67" s="56"/>
      <c r="V67" s="54"/>
      <c r="AI67" s="84"/>
    </row>
    <row r="68" spans="1:35" s="6" customFormat="1" ht="10.5" customHeight="1">
      <c r="A68" s="136"/>
      <c r="C68" s="210"/>
      <c r="D68" s="211"/>
      <c r="E68" s="212"/>
      <c r="F68" s="140"/>
      <c r="G68" s="141"/>
      <c r="H68" s="141"/>
      <c r="I68" s="141"/>
      <c r="J68" s="142"/>
      <c r="K68" s="242"/>
      <c r="L68" s="243"/>
      <c r="M68" s="243"/>
      <c r="N68" s="243"/>
      <c r="O68" s="243"/>
      <c r="P68" s="244"/>
      <c r="Q68" s="54"/>
      <c r="R68" s="56"/>
      <c r="S68" s="56"/>
      <c r="T68" s="56"/>
      <c r="U68" s="56"/>
      <c r="V68" s="54"/>
      <c r="AI68" s="84"/>
    </row>
    <row r="69" spans="1:35" s="6" customFormat="1" ht="10.5" customHeight="1">
      <c r="A69" s="136"/>
      <c r="C69" s="210"/>
      <c r="D69" s="211"/>
      <c r="E69" s="212"/>
      <c r="F69" s="140"/>
      <c r="G69" s="141"/>
      <c r="H69" s="141"/>
      <c r="I69" s="141"/>
      <c r="J69" s="142"/>
      <c r="K69" s="146" t="s">
        <v>29</v>
      </c>
      <c r="L69" s="147"/>
      <c r="M69" s="147"/>
      <c r="N69" s="147"/>
      <c r="O69" s="147"/>
      <c r="P69" s="148"/>
      <c r="Q69" s="54"/>
      <c r="R69" s="56"/>
      <c r="S69" s="56"/>
      <c r="T69" s="56"/>
      <c r="U69" s="56"/>
      <c r="V69" s="54"/>
      <c r="AI69" s="84"/>
    </row>
    <row r="70" spans="1:35" s="6" customFormat="1" ht="10.5" customHeight="1">
      <c r="A70" s="136"/>
      <c r="C70" s="210"/>
      <c r="D70" s="211"/>
      <c r="E70" s="212"/>
      <c r="F70" s="140"/>
      <c r="G70" s="141"/>
      <c r="H70" s="141"/>
      <c r="I70" s="141"/>
      <c r="J70" s="142"/>
      <c r="K70" s="247" t="s">
        <v>30</v>
      </c>
      <c r="L70" s="248"/>
      <c r="M70" s="248"/>
      <c r="N70" s="248"/>
      <c r="O70" s="248"/>
      <c r="P70" s="249"/>
      <c r="Q70" s="54"/>
      <c r="R70" s="56"/>
      <c r="S70" s="56"/>
      <c r="T70" s="56"/>
      <c r="U70" s="56"/>
      <c r="V70" s="54"/>
      <c r="AI70" s="84"/>
    </row>
    <row r="71" spans="1:35" s="6" customFormat="1" ht="10.5" customHeight="1">
      <c r="A71" s="136"/>
      <c r="C71" s="210"/>
      <c r="D71" s="211"/>
      <c r="E71" s="212"/>
      <c r="F71" s="140"/>
      <c r="G71" s="141"/>
      <c r="H71" s="141"/>
      <c r="I71" s="141"/>
      <c r="J71" s="142"/>
      <c r="K71" s="250" t="s">
        <v>31</v>
      </c>
      <c r="L71" s="251"/>
      <c r="M71" s="251"/>
      <c r="N71" s="251"/>
      <c r="O71" s="251"/>
      <c r="P71" s="252"/>
      <c r="R71" s="151"/>
      <c r="S71" s="192"/>
      <c r="T71" s="314" t="s">
        <v>110</v>
      </c>
      <c r="U71" s="315"/>
      <c r="AI71" s="84">
        <f>IF(UPPER(LEFT(T71,1))="S",0,1)</f>
        <v>0</v>
      </c>
    </row>
    <row r="72" spans="1:35" s="6" customFormat="1" ht="10.5" customHeight="1">
      <c r="A72" s="136"/>
      <c r="C72" s="213"/>
      <c r="D72" s="214"/>
      <c r="E72" s="215"/>
      <c r="F72" s="143"/>
      <c r="G72" s="144"/>
      <c r="H72" s="144"/>
      <c r="I72" s="144"/>
      <c r="J72" s="145"/>
      <c r="K72" s="250" t="s">
        <v>32</v>
      </c>
      <c r="L72" s="251"/>
      <c r="M72" s="251"/>
      <c r="N72" s="251"/>
      <c r="O72" s="251"/>
      <c r="P72" s="252"/>
      <c r="Q72" s="7"/>
      <c r="R72" s="193"/>
      <c r="S72" s="194"/>
      <c r="T72" s="316"/>
      <c r="U72" s="317"/>
      <c r="AI72" s="84"/>
    </row>
    <row r="73" spans="1:35" s="6" customFormat="1" ht="6" customHeight="1">
      <c r="A73" s="136"/>
      <c r="C73" s="21"/>
      <c r="D73" s="16"/>
      <c r="E73" s="16"/>
      <c r="F73" s="19"/>
      <c r="G73" s="19"/>
      <c r="H73" s="19"/>
      <c r="I73" s="19"/>
      <c r="J73" s="19"/>
      <c r="K73" s="13"/>
      <c r="L73" s="13"/>
      <c r="M73" s="13"/>
      <c r="N73" s="13"/>
      <c r="O73" s="13"/>
      <c r="P73" s="13"/>
      <c r="Q73" s="54"/>
      <c r="R73" s="56"/>
      <c r="S73" s="56"/>
      <c r="T73" s="56"/>
      <c r="U73" s="56"/>
      <c r="V73" s="54"/>
      <c r="AI73" s="84"/>
    </row>
    <row r="74" spans="1:35" s="6" customFormat="1" ht="12" customHeight="1">
      <c r="A74" s="136"/>
      <c r="C74" s="253" t="s">
        <v>81</v>
      </c>
      <c r="D74" s="254"/>
      <c r="E74" s="254"/>
      <c r="F74" s="254"/>
      <c r="G74" s="254"/>
      <c r="H74" s="254"/>
      <c r="I74" s="254"/>
      <c r="J74" s="254"/>
      <c r="K74" s="254"/>
      <c r="L74" s="254"/>
      <c r="M74" s="254"/>
      <c r="N74" s="254"/>
      <c r="O74" s="254"/>
      <c r="P74" s="255"/>
      <c r="Q74" s="54"/>
      <c r="R74" s="56"/>
      <c r="S74" s="56"/>
      <c r="T74" s="56"/>
      <c r="U74" s="56"/>
      <c r="V74" s="54"/>
      <c r="AI74" s="84"/>
    </row>
    <row r="75" spans="1:35" s="6" customFormat="1" ht="3.75" customHeight="1">
      <c r="A75" s="136"/>
      <c r="C75" s="10"/>
      <c r="D75" s="10"/>
      <c r="E75" s="10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54"/>
      <c r="R75" s="56"/>
      <c r="S75" s="56"/>
      <c r="T75" s="56"/>
      <c r="U75" s="56"/>
      <c r="V75" s="54"/>
      <c r="AI75" s="84"/>
    </row>
    <row r="76" spans="1:35" s="6" customFormat="1" ht="14.25" customHeight="1">
      <c r="A76" s="136"/>
      <c r="C76" s="266" t="s">
        <v>66</v>
      </c>
      <c r="D76" s="267"/>
      <c r="E76" s="268"/>
      <c r="F76" s="292" t="s">
        <v>68</v>
      </c>
      <c r="G76" s="293"/>
      <c r="H76" s="293"/>
      <c r="I76" s="293"/>
      <c r="J76" s="294"/>
      <c r="K76" s="301" t="s">
        <v>84</v>
      </c>
      <c r="L76" s="302"/>
      <c r="M76" s="302"/>
      <c r="N76" s="302"/>
      <c r="O76" s="302"/>
      <c r="P76" s="303"/>
      <c r="Q76" s="54"/>
      <c r="R76" s="56"/>
      <c r="S76" s="56"/>
      <c r="T76" s="56"/>
      <c r="U76" s="56"/>
      <c r="V76" s="54"/>
      <c r="AI76" s="84"/>
    </row>
    <row r="77" spans="1:35" s="6" customFormat="1" ht="10.5" customHeight="1">
      <c r="A77" s="136"/>
      <c r="C77" s="269"/>
      <c r="D77" s="270"/>
      <c r="E77" s="271"/>
      <c r="F77" s="295"/>
      <c r="G77" s="296"/>
      <c r="H77" s="296"/>
      <c r="I77" s="296"/>
      <c r="J77" s="297"/>
      <c r="K77" s="304"/>
      <c r="L77" s="171"/>
      <c r="M77" s="171"/>
      <c r="N77" s="171"/>
      <c r="O77" s="171"/>
      <c r="P77" s="305"/>
      <c r="R77" s="151"/>
      <c r="S77" s="192"/>
      <c r="T77" s="314" t="s">
        <v>110</v>
      </c>
      <c r="U77" s="315"/>
      <c r="AI77" s="84"/>
    </row>
    <row r="78" spans="1:35" s="6" customFormat="1" ht="10.5" customHeight="1">
      <c r="A78" s="136"/>
      <c r="C78" s="272"/>
      <c r="D78" s="273"/>
      <c r="E78" s="274"/>
      <c r="F78" s="298"/>
      <c r="G78" s="299"/>
      <c r="H78" s="299"/>
      <c r="I78" s="299"/>
      <c r="J78" s="300"/>
      <c r="K78" s="306"/>
      <c r="L78" s="307"/>
      <c r="M78" s="307"/>
      <c r="N78" s="307"/>
      <c r="O78" s="307"/>
      <c r="P78" s="308"/>
      <c r="Q78" s="7"/>
      <c r="R78" s="193"/>
      <c r="S78" s="194"/>
      <c r="T78" s="316"/>
      <c r="U78" s="317"/>
      <c r="W78" s="86" t="str">
        <f>IF(AND(UPPER(LEFT(T77,1))&lt;&gt;"S",UPPER(LEFT(T81,1))&lt;&gt;"S"),"o un o l'altre o els dos","")</f>
        <v/>
      </c>
      <c r="AI78" s="84">
        <f>IF(TRIM(W78)&lt;&gt;"",1,0)</f>
        <v>0</v>
      </c>
    </row>
    <row r="79" spans="1:35" s="6" customFormat="1" ht="10.5" customHeight="1">
      <c r="A79" s="136"/>
      <c r="C79" s="266" t="s">
        <v>67</v>
      </c>
      <c r="D79" s="267"/>
      <c r="E79" s="268"/>
      <c r="F79" s="292" t="s">
        <v>24</v>
      </c>
      <c r="G79" s="293"/>
      <c r="H79" s="293"/>
      <c r="I79" s="293"/>
      <c r="J79" s="294"/>
      <c r="K79" s="239" t="s">
        <v>25</v>
      </c>
      <c r="L79" s="240"/>
      <c r="M79" s="240"/>
      <c r="N79" s="240"/>
      <c r="O79" s="241"/>
      <c r="P79" s="245" t="s">
        <v>110</v>
      </c>
      <c r="Q79" s="54"/>
      <c r="R79" s="56"/>
      <c r="S79" s="56"/>
      <c r="T79" s="56"/>
      <c r="U79" s="56"/>
      <c r="V79" s="54"/>
      <c r="AI79" s="84"/>
    </row>
    <row r="80" spans="1:35" s="6" customFormat="1" ht="10.5" customHeight="1">
      <c r="A80" s="136"/>
      <c r="C80" s="269"/>
      <c r="D80" s="270"/>
      <c r="E80" s="271"/>
      <c r="F80" s="295"/>
      <c r="G80" s="296"/>
      <c r="H80" s="296"/>
      <c r="I80" s="296"/>
      <c r="J80" s="297"/>
      <c r="K80" s="318"/>
      <c r="L80" s="319"/>
      <c r="M80" s="319"/>
      <c r="N80" s="319"/>
      <c r="O80" s="320"/>
      <c r="P80" s="246"/>
      <c r="Q80" s="54"/>
      <c r="R80" s="56"/>
      <c r="S80" s="56"/>
      <c r="T80" s="56"/>
      <c r="U80" s="56"/>
      <c r="V80" s="54"/>
      <c r="W80" s="86"/>
      <c r="AI80" s="84"/>
    </row>
    <row r="81" spans="1:35" s="6" customFormat="1" ht="10.5" customHeight="1">
      <c r="A81" s="136"/>
      <c r="C81" s="269"/>
      <c r="D81" s="270"/>
      <c r="E81" s="271"/>
      <c r="F81" s="295"/>
      <c r="G81" s="296"/>
      <c r="H81" s="296"/>
      <c r="I81" s="296"/>
      <c r="J81" s="297"/>
      <c r="K81" s="239" t="s">
        <v>26</v>
      </c>
      <c r="L81" s="240"/>
      <c r="M81" s="240"/>
      <c r="N81" s="240"/>
      <c r="O81" s="241"/>
      <c r="P81" s="285" t="s">
        <v>110</v>
      </c>
      <c r="R81" s="151"/>
      <c r="S81" s="192"/>
      <c r="T81" s="433" t="str">
        <f>IF(OR(UPPER(LEFT(P79,1))="S",UPPER(LEFT(P81,1))="S"),"S",IF(P79 &amp; P81="","","N"))</f>
        <v>S</v>
      </c>
      <c r="U81" s="405"/>
      <c r="AI81" s="84"/>
    </row>
    <row r="82" spans="1:35" s="6" customFormat="1" ht="10.5" customHeight="1">
      <c r="A82" s="136"/>
      <c r="C82" s="272"/>
      <c r="D82" s="273"/>
      <c r="E82" s="274"/>
      <c r="F82" s="298"/>
      <c r="G82" s="299"/>
      <c r="H82" s="299"/>
      <c r="I82" s="299"/>
      <c r="J82" s="300"/>
      <c r="K82" s="242"/>
      <c r="L82" s="243"/>
      <c r="M82" s="243"/>
      <c r="N82" s="243"/>
      <c r="O82" s="244"/>
      <c r="P82" s="246"/>
      <c r="Q82" s="7"/>
      <c r="R82" s="193"/>
      <c r="S82" s="194"/>
      <c r="T82" s="434"/>
      <c r="U82" s="194"/>
      <c r="W82" s="86" t="str">
        <f>W78</f>
        <v/>
      </c>
      <c r="AI82" s="84">
        <f>IF(TRIM(W82)&lt;&gt;"",1,0)</f>
        <v>0</v>
      </c>
    </row>
    <row r="83" spans="1:35" s="6" customFormat="1" ht="4.5" customHeight="1">
      <c r="C83" s="15"/>
      <c r="D83" s="15"/>
      <c r="E83" s="15"/>
      <c r="F83" s="18"/>
      <c r="G83" s="18"/>
      <c r="H83" s="18"/>
      <c r="I83" s="18"/>
      <c r="J83" s="18"/>
      <c r="K83" s="14"/>
      <c r="L83" s="14"/>
      <c r="M83" s="14"/>
      <c r="N83" s="14"/>
      <c r="O83" s="14"/>
      <c r="P83" s="14"/>
      <c r="AI83" s="84"/>
    </row>
    <row r="84" spans="1:35" s="6" customFormat="1" ht="10.5" customHeight="1">
      <c r="C84" s="16"/>
      <c r="D84" s="16"/>
      <c r="E84" s="16"/>
      <c r="F84" s="19"/>
      <c r="G84" s="19"/>
      <c r="H84" s="19"/>
      <c r="I84" s="19"/>
      <c r="J84" s="19"/>
      <c r="K84" s="13"/>
      <c r="L84" s="13"/>
      <c r="M84" s="14"/>
      <c r="N84" s="14"/>
      <c r="O84" s="14"/>
      <c r="P84" s="14"/>
      <c r="AI84" s="84"/>
    </row>
    <row r="85" spans="1:35" ht="12.6" customHeight="1">
      <c r="A85" s="135" t="s">
        <v>222</v>
      </c>
      <c r="C85" s="335" t="s">
        <v>96</v>
      </c>
      <c r="D85" s="336"/>
      <c r="E85" s="336"/>
      <c r="F85" s="336"/>
      <c r="G85" s="336"/>
      <c r="H85" s="336"/>
      <c r="I85" s="336"/>
      <c r="J85" s="336"/>
      <c r="K85" s="336"/>
      <c r="L85" s="337"/>
      <c r="M85" s="309" t="s">
        <v>2</v>
      </c>
      <c r="N85" s="310"/>
      <c r="O85" s="310"/>
      <c r="P85" s="310"/>
      <c r="Q85" s="310"/>
      <c r="R85" s="310"/>
      <c r="S85" s="310"/>
      <c r="T85" s="310"/>
      <c r="U85" s="311"/>
    </row>
    <row r="86" spans="1:35" ht="12.6" customHeight="1">
      <c r="A86" s="136"/>
      <c r="C86" s="338"/>
      <c r="D86" s="339"/>
      <c r="E86" s="339"/>
      <c r="F86" s="339"/>
      <c r="G86" s="339"/>
      <c r="H86" s="339"/>
      <c r="I86" s="339"/>
      <c r="J86" s="339"/>
      <c r="K86" s="339"/>
      <c r="L86" s="340"/>
      <c r="M86" s="378" t="s">
        <v>225</v>
      </c>
      <c r="N86" s="379"/>
      <c r="O86" s="379"/>
      <c r="P86" s="379"/>
      <c r="Q86" s="379"/>
      <c r="R86" s="379"/>
      <c r="S86" s="379"/>
      <c r="T86" s="379"/>
      <c r="U86" s="380"/>
    </row>
    <row r="87" spans="1:35" ht="12.6" customHeight="1">
      <c r="A87" s="136"/>
      <c r="C87" s="338"/>
      <c r="D87" s="339"/>
      <c r="E87" s="339"/>
      <c r="F87" s="339"/>
      <c r="G87" s="339"/>
      <c r="H87" s="339"/>
      <c r="I87" s="339"/>
      <c r="J87" s="339"/>
      <c r="K87" s="339"/>
      <c r="L87" s="340"/>
      <c r="M87" s="279" t="s">
        <v>226</v>
      </c>
      <c r="N87" s="280"/>
      <c r="O87" s="280"/>
      <c r="P87" s="280"/>
      <c r="Q87" s="280"/>
      <c r="R87" s="280"/>
      <c r="S87" s="280"/>
      <c r="T87" s="280"/>
      <c r="U87" s="281"/>
    </row>
    <row r="88" spans="1:35" ht="12.6" customHeight="1">
      <c r="A88" s="136"/>
      <c r="C88" s="324" t="s">
        <v>95</v>
      </c>
      <c r="D88" s="325"/>
      <c r="E88" s="325"/>
      <c r="F88" s="325"/>
      <c r="G88" s="325"/>
      <c r="H88" s="325"/>
      <c r="I88" s="325"/>
      <c r="J88" s="325"/>
      <c r="K88" s="325"/>
      <c r="L88" s="326"/>
      <c r="M88" s="282"/>
      <c r="N88" s="283"/>
      <c r="O88" s="283"/>
      <c r="P88" s="283"/>
      <c r="Q88" s="283"/>
      <c r="R88" s="283"/>
      <c r="S88" s="283"/>
      <c r="T88" s="283"/>
      <c r="U88" s="284"/>
    </row>
    <row r="89" spans="1:35" ht="12.6" customHeight="1">
      <c r="A89" s="136"/>
      <c r="C89" s="27"/>
      <c r="D89" s="25"/>
      <c r="E89" s="25"/>
      <c r="F89" s="25"/>
      <c r="G89" s="25"/>
      <c r="H89" s="25"/>
      <c r="I89" s="25"/>
      <c r="J89" s="25"/>
      <c r="K89" s="25"/>
      <c r="L89" s="25"/>
      <c r="M89" s="26"/>
      <c r="N89" s="26"/>
      <c r="O89" s="26"/>
      <c r="P89" s="17"/>
      <c r="Q89" s="20"/>
      <c r="R89" s="20"/>
      <c r="S89" s="20"/>
    </row>
    <row r="90" spans="1:35" ht="12" customHeight="1">
      <c r="A90" s="136"/>
      <c r="C90" s="258" t="s">
        <v>92</v>
      </c>
      <c r="D90" s="259"/>
      <c r="E90" s="259"/>
      <c r="F90" s="259"/>
      <c r="G90" s="259"/>
      <c r="H90" s="259"/>
      <c r="I90" s="259"/>
      <c r="J90" s="259"/>
      <c r="K90" s="259"/>
      <c r="L90" s="259"/>
      <c r="M90" s="259"/>
      <c r="N90" s="259"/>
      <c r="O90" s="259"/>
      <c r="P90" s="278"/>
      <c r="Q90" s="258" t="s">
        <v>13</v>
      </c>
      <c r="R90" s="259"/>
      <c r="S90" s="259"/>
      <c r="T90" s="259"/>
      <c r="U90" s="278"/>
    </row>
    <row r="91" spans="1:35" s="6" customFormat="1" ht="6" customHeight="1">
      <c r="A91" s="136"/>
      <c r="C91" s="21"/>
      <c r="D91" s="16"/>
      <c r="E91" s="16"/>
      <c r="F91" s="19"/>
      <c r="G91" s="19"/>
      <c r="H91" s="19"/>
      <c r="I91" s="19"/>
      <c r="J91" s="19"/>
      <c r="K91" s="13"/>
      <c r="L91" s="13"/>
      <c r="M91" s="13"/>
      <c r="N91" s="13"/>
      <c r="O91" s="13"/>
      <c r="P91" s="22"/>
      <c r="AI91" s="84"/>
    </row>
    <row r="92" spans="1:35" ht="12" customHeight="1">
      <c r="A92" s="136"/>
      <c r="C92" s="332" t="s">
        <v>79</v>
      </c>
      <c r="D92" s="333"/>
      <c r="E92" s="333"/>
      <c r="F92" s="333"/>
      <c r="G92" s="333"/>
      <c r="H92" s="333"/>
      <c r="I92" s="333"/>
      <c r="J92" s="333"/>
      <c r="K92" s="333"/>
      <c r="L92" s="333"/>
      <c r="M92" s="333"/>
      <c r="N92" s="333"/>
      <c r="O92" s="333"/>
      <c r="P92" s="333"/>
      <c r="Q92" s="333"/>
      <c r="R92" s="333"/>
      <c r="S92" s="333"/>
      <c r="T92" s="333"/>
      <c r="U92" s="334"/>
    </row>
    <row r="93" spans="1:35" s="6" customFormat="1" ht="3.75" customHeight="1">
      <c r="A93" s="136"/>
      <c r="C93" s="8"/>
      <c r="D93" s="8"/>
      <c r="E93" s="8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AI93" s="84"/>
    </row>
    <row r="94" spans="1:35" s="6" customFormat="1" ht="10.5" customHeight="1">
      <c r="A94" s="136"/>
      <c r="C94" s="207" t="s">
        <v>23</v>
      </c>
      <c r="D94" s="208"/>
      <c r="E94" s="209"/>
      <c r="F94" s="260" t="s">
        <v>64</v>
      </c>
      <c r="G94" s="261"/>
      <c r="H94" s="261"/>
      <c r="I94" s="261"/>
      <c r="J94" s="261"/>
      <c r="K94" s="261"/>
      <c r="L94" s="261"/>
      <c r="M94" s="261"/>
      <c r="N94" s="261"/>
      <c r="O94" s="261"/>
      <c r="P94" s="262"/>
      <c r="R94" s="151"/>
      <c r="S94" s="192"/>
      <c r="T94" s="314" t="s">
        <v>110</v>
      </c>
      <c r="U94" s="315"/>
      <c r="AI94" s="84">
        <f>IF(UPPER(LEFT(T94,1))="S",0,1)</f>
        <v>0</v>
      </c>
    </row>
    <row r="95" spans="1:35" s="6" customFormat="1" ht="10.5" customHeight="1">
      <c r="A95" s="136"/>
      <c r="C95" s="210"/>
      <c r="D95" s="211"/>
      <c r="E95" s="212"/>
      <c r="F95" s="263"/>
      <c r="G95" s="264"/>
      <c r="H95" s="264"/>
      <c r="I95" s="264"/>
      <c r="J95" s="264"/>
      <c r="K95" s="264"/>
      <c r="L95" s="264"/>
      <c r="M95" s="264"/>
      <c r="N95" s="264"/>
      <c r="O95" s="264"/>
      <c r="P95" s="265"/>
      <c r="Q95" s="7"/>
      <c r="R95" s="193"/>
      <c r="S95" s="194"/>
      <c r="T95" s="316"/>
      <c r="U95" s="317"/>
      <c r="AI95" s="84"/>
    </row>
    <row r="96" spans="1:35" s="6" customFormat="1" ht="10.5" customHeight="1">
      <c r="A96" s="136"/>
      <c r="C96" s="213"/>
      <c r="D96" s="214"/>
      <c r="E96" s="215"/>
      <c r="F96" s="393" t="s">
        <v>65</v>
      </c>
      <c r="G96" s="394"/>
      <c r="H96" s="394"/>
      <c r="I96" s="394"/>
      <c r="J96" s="394"/>
      <c r="K96" s="394"/>
      <c r="L96" s="394"/>
      <c r="M96" s="394"/>
      <c r="N96" s="394"/>
      <c r="O96" s="394"/>
      <c r="P96" s="395"/>
      <c r="Q96" s="7"/>
      <c r="R96" s="149"/>
      <c r="S96" s="150"/>
      <c r="T96" s="182" t="s">
        <v>110</v>
      </c>
      <c r="U96" s="183"/>
      <c r="AI96" s="84">
        <f>IF(UPPER(LEFT(T96,1))="S",0,1)</f>
        <v>0</v>
      </c>
    </row>
    <row r="97" spans="1:35" s="6" customFormat="1" ht="6" customHeight="1">
      <c r="A97" s="136"/>
      <c r="C97" s="8"/>
      <c r="D97" s="8"/>
      <c r="E97" s="8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AI97" s="84"/>
    </row>
    <row r="98" spans="1:35" ht="12" customHeight="1">
      <c r="A98" s="136"/>
      <c r="C98" s="258" t="s">
        <v>93</v>
      </c>
      <c r="D98" s="259"/>
      <c r="E98" s="259"/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75" t="s">
        <v>13</v>
      </c>
      <c r="Q98" s="276"/>
      <c r="R98" s="276"/>
      <c r="S98" s="276"/>
      <c r="T98" s="276"/>
      <c r="U98" s="277"/>
    </row>
    <row r="99" spans="1:35" s="6" customFormat="1" ht="3.75" customHeight="1">
      <c r="A99" s="136"/>
      <c r="C99" s="10"/>
      <c r="D99" s="10"/>
      <c r="E99" s="10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AI99" s="84"/>
    </row>
    <row r="100" spans="1:35" s="6" customFormat="1" ht="12" customHeight="1">
      <c r="A100" s="136"/>
      <c r="C100" s="253" t="s">
        <v>80</v>
      </c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5"/>
      <c r="AI100" s="84"/>
    </row>
    <row r="101" spans="1:35" s="6" customFormat="1" ht="3.75" customHeight="1">
      <c r="A101" s="136"/>
      <c r="C101" s="10"/>
      <c r="D101" s="10"/>
      <c r="E101" s="10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AI101" s="84"/>
    </row>
    <row r="102" spans="1:35" s="6" customFormat="1" ht="10.5" customHeight="1">
      <c r="A102" s="136"/>
      <c r="C102" s="427" t="s">
        <v>70</v>
      </c>
      <c r="D102" s="428"/>
      <c r="E102" s="428"/>
      <c r="F102" s="428"/>
      <c r="G102" s="428"/>
      <c r="H102" s="428"/>
      <c r="I102" s="428"/>
      <c r="J102" s="428"/>
      <c r="K102" s="428"/>
      <c r="L102" s="428"/>
      <c r="M102" s="428"/>
      <c r="N102" s="428"/>
      <c r="O102" s="429"/>
      <c r="P102" s="447" t="s">
        <v>36</v>
      </c>
      <c r="Q102" s="447"/>
      <c r="R102" s="447"/>
      <c r="S102" s="447"/>
      <c r="T102" s="447"/>
      <c r="U102" s="448"/>
      <c r="AI102" s="84"/>
    </row>
    <row r="103" spans="1:35" s="6" customFormat="1" ht="15.75" customHeight="1">
      <c r="A103" s="136"/>
      <c r="C103" s="430"/>
      <c r="D103" s="431"/>
      <c r="E103" s="431"/>
      <c r="F103" s="431"/>
      <c r="G103" s="431"/>
      <c r="H103" s="431"/>
      <c r="I103" s="431"/>
      <c r="J103" s="431"/>
      <c r="K103" s="431"/>
      <c r="L103" s="431"/>
      <c r="M103" s="431"/>
      <c r="N103" s="431"/>
      <c r="O103" s="432"/>
      <c r="P103" s="449"/>
      <c r="Q103" s="449"/>
      <c r="R103" s="449"/>
      <c r="S103" s="449"/>
      <c r="T103" s="449"/>
      <c r="U103" s="450"/>
      <c r="AI103" s="84"/>
    </row>
    <row r="104" spans="1:35" s="6" customFormat="1" ht="6" customHeight="1">
      <c r="A104" s="136"/>
      <c r="C104" s="10"/>
      <c r="D104" s="10"/>
      <c r="E104" s="10"/>
      <c r="F104" s="9"/>
      <c r="G104" s="9"/>
      <c r="H104" s="9"/>
      <c r="I104" s="9"/>
      <c r="J104" s="9"/>
      <c r="K104" s="9"/>
      <c r="L104" s="9"/>
      <c r="M104" s="9"/>
      <c r="N104" s="9"/>
      <c r="O104" s="58"/>
      <c r="P104" s="58"/>
      <c r="Q104" s="54"/>
      <c r="R104" s="54"/>
      <c r="S104" s="54"/>
      <c r="T104" s="54"/>
      <c r="U104" s="54"/>
      <c r="V104" s="54"/>
      <c r="AI104" s="84"/>
    </row>
    <row r="105" spans="1:35" s="6" customFormat="1" ht="10.5" customHeight="1">
      <c r="A105" s="136"/>
      <c r="C105" s="266" t="s">
        <v>71</v>
      </c>
      <c r="D105" s="267"/>
      <c r="E105" s="268"/>
      <c r="F105" s="184" t="s">
        <v>72</v>
      </c>
      <c r="G105" s="185"/>
      <c r="H105" s="185"/>
      <c r="I105" s="185"/>
      <c r="J105" s="185"/>
      <c r="K105" s="185"/>
      <c r="L105" s="185"/>
      <c r="M105" s="185"/>
      <c r="N105" s="185"/>
      <c r="O105" s="186"/>
      <c r="P105" s="58"/>
      <c r="Q105" s="54"/>
      <c r="R105" s="451"/>
      <c r="S105" s="451"/>
      <c r="T105" s="54"/>
      <c r="U105" s="54"/>
      <c r="V105" s="54"/>
      <c r="AI105" s="84"/>
    </row>
    <row r="106" spans="1:35" s="6" customFormat="1" ht="12" customHeight="1">
      <c r="A106" s="136"/>
      <c r="C106" s="269"/>
      <c r="D106" s="270"/>
      <c r="E106" s="271"/>
      <c r="F106" s="184"/>
      <c r="G106" s="185"/>
      <c r="H106" s="185"/>
      <c r="I106" s="185"/>
      <c r="J106" s="185"/>
      <c r="K106" s="185"/>
      <c r="L106" s="185"/>
      <c r="M106" s="185"/>
      <c r="N106" s="185"/>
      <c r="O106" s="186"/>
      <c r="P106" s="82">
        <v>5</v>
      </c>
      <c r="Q106" s="57"/>
      <c r="R106" s="187"/>
      <c r="S106" s="188"/>
      <c r="T106" s="182" t="s">
        <v>110</v>
      </c>
      <c r="U106" s="183"/>
      <c r="AA106" s="6" t="str">
        <f>LEFT(TRIM(T106),1)</f>
        <v>S</v>
      </c>
      <c r="AI106" s="84"/>
    </row>
    <row r="107" spans="1:35" s="6" customFormat="1" ht="5.25" customHeight="1">
      <c r="A107" s="136"/>
      <c r="C107" s="269"/>
      <c r="D107" s="270"/>
      <c r="E107" s="271"/>
      <c r="F107" s="184" t="s">
        <v>33</v>
      </c>
      <c r="G107" s="185"/>
      <c r="H107" s="185"/>
      <c r="I107" s="185"/>
      <c r="J107" s="185"/>
      <c r="K107" s="185"/>
      <c r="L107" s="185"/>
      <c r="M107" s="185"/>
      <c r="N107" s="185"/>
      <c r="O107" s="186"/>
      <c r="P107" s="59"/>
      <c r="Q107" s="57"/>
      <c r="R107" s="189"/>
      <c r="S107" s="189"/>
      <c r="T107" s="56"/>
      <c r="U107" s="56"/>
      <c r="V107" s="54"/>
      <c r="AI107" s="84"/>
    </row>
    <row r="108" spans="1:35" s="6" customFormat="1" ht="12" customHeight="1">
      <c r="A108" s="136"/>
      <c r="C108" s="269"/>
      <c r="D108" s="270"/>
      <c r="E108" s="271"/>
      <c r="F108" s="184"/>
      <c r="G108" s="185"/>
      <c r="H108" s="185"/>
      <c r="I108" s="185"/>
      <c r="J108" s="185"/>
      <c r="K108" s="185"/>
      <c r="L108" s="185"/>
      <c r="M108" s="185"/>
      <c r="N108" s="185"/>
      <c r="O108" s="186"/>
      <c r="P108" s="82">
        <v>5</v>
      </c>
      <c r="Q108" s="57"/>
      <c r="R108" s="187"/>
      <c r="S108" s="188"/>
      <c r="T108" s="182" t="s">
        <v>233</v>
      </c>
      <c r="U108" s="183"/>
      <c r="AA108" s="6" t="str">
        <f>LEFT(TRIM(T108),1)</f>
        <v/>
      </c>
      <c r="AI108" s="84"/>
    </row>
    <row r="109" spans="1:35" s="6" customFormat="1" ht="5.25" customHeight="1">
      <c r="A109" s="136"/>
      <c r="C109" s="269"/>
      <c r="D109" s="270"/>
      <c r="E109" s="271"/>
      <c r="F109" s="184" t="s">
        <v>34</v>
      </c>
      <c r="G109" s="185"/>
      <c r="H109" s="185"/>
      <c r="I109" s="185"/>
      <c r="J109" s="185"/>
      <c r="K109" s="185"/>
      <c r="L109" s="185"/>
      <c r="M109" s="185"/>
      <c r="N109" s="185"/>
      <c r="O109" s="186"/>
      <c r="P109" s="59"/>
      <c r="Q109" s="57"/>
      <c r="R109" s="189"/>
      <c r="S109" s="189"/>
      <c r="T109" s="56"/>
      <c r="U109" s="56"/>
      <c r="V109" s="54"/>
      <c r="AI109" s="84"/>
    </row>
    <row r="110" spans="1:35" s="6" customFormat="1" ht="12" customHeight="1">
      <c r="A110" s="136"/>
      <c r="C110" s="269"/>
      <c r="D110" s="270"/>
      <c r="E110" s="271"/>
      <c r="F110" s="184"/>
      <c r="G110" s="185"/>
      <c r="H110" s="185"/>
      <c r="I110" s="185"/>
      <c r="J110" s="185"/>
      <c r="K110" s="185"/>
      <c r="L110" s="185"/>
      <c r="M110" s="185"/>
      <c r="N110" s="185"/>
      <c r="O110" s="186"/>
      <c r="P110" s="82">
        <v>5</v>
      </c>
      <c r="Q110" s="57"/>
      <c r="R110" s="187"/>
      <c r="S110" s="188"/>
      <c r="T110" s="182" t="s">
        <v>110</v>
      </c>
      <c r="U110" s="183"/>
      <c r="AA110" s="6" t="str">
        <f>LEFT(TRIM(T110),1)</f>
        <v>S</v>
      </c>
      <c r="AI110" s="84"/>
    </row>
    <row r="111" spans="1:35" s="6" customFormat="1" ht="10.5" customHeight="1">
      <c r="A111" s="136"/>
      <c r="C111" s="269"/>
      <c r="D111" s="270"/>
      <c r="E111" s="271"/>
      <c r="F111" s="184" t="s">
        <v>35</v>
      </c>
      <c r="G111" s="185"/>
      <c r="H111" s="185"/>
      <c r="I111" s="185"/>
      <c r="J111" s="185"/>
      <c r="K111" s="185"/>
      <c r="L111" s="185"/>
      <c r="M111" s="185"/>
      <c r="N111" s="185"/>
      <c r="O111" s="186"/>
      <c r="P111" s="59"/>
      <c r="Q111" s="57"/>
      <c r="R111" s="189"/>
      <c r="S111" s="189"/>
      <c r="T111" s="56"/>
      <c r="U111" s="56"/>
      <c r="V111" s="54"/>
      <c r="AI111" s="84"/>
    </row>
    <row r="112" spans="1:35" s="6" customFormat="1" ht="12" customHeight="1">
      <c r="A112" s="136"/>
      <c r="C112" s="269"/>
      <c r="D112" s="270"/>
      <c r="E112" s="271"/>
      <c r="F112" s="184"/>
      <c r="G112" s="185"/>
      <c r="H112" s="185"/>
      <c r="I112" s="185"/>
      <c r="J112" s="185"/>
      <c r="K112" s="185"/>
      <c r="L112" s="185"/>
      <c r="M112" s="185"/>
      <c r="N112" s="185"/>
      <c r="O112" s="186"/>
      <c r="P112" s="82">
        <v>5</v>
      </c>
      <c r="Q112" s="57"/>
      <c r="R112" s="187"/>
      <c r="S112" s="188"/>
      <c r="T112" s="182" t="s">
        <v>233</v>
      </c>
      <c r="U112" s="183"/>
      <c r="AA112" s="6" t="str">
        <f>LEFT(TRIM(T112),1)</f>
        <v/>
      </c>
      <c r="AI112" s="84"/>
    </row>
    <row r="113" spans="1:35" s="6" customFormat="1" ht="5.25" customHeight="1">
      <c r="A113" s="136"/>
      <c r="C113" s="269"/>
      <c r="D113" s="270"/>
      <c r="E113" s="271"/>
      <c r="F113" s="184" t="s">
        <v>37</v>
      </c>
      <c r="G113" s="185"/>
      <c r="H113" s="185"/>
      <c r="I113" s="185"/>
      <c r="J113" s="185"/>
      <c r="K113" s="185"/>
      <c r="L113" s="185"/>
      <c r="M113" s="185"/>
      <c r="N113" s="185"/>
      <c r="O113" s="186"/>
      <c r="P113" s="59"/>
      <c r="Q113" s="57"/>
      <c r="R113" s="189"/>
      <c r="S113" s="189"/>
      <c r="T113" s="56"/>
      <c r="U113" s="56"/>
      <c r="V113" s="54"/>
      <c r="AI113" s="84"/>
    </row>
    <row r="114" spans="1:35" s="6" customFormat="1" ht="12" customHeight="1">
      <c r="A114" s="136"/>
      <c r="C114" s="272"/>
      <c r="D114" s="273"/>
      <c r="E114" s="274"/>
      <c r="F114" s="184"/>
      <c r="G114" s="185"/>
      <c r="H114" s="185"/>
      <c r="I114" s="185"/>
      <c r="J114" s="185"/>
      <c r="K114" s="185"/>
      <c r="L114" s="185"/>
      <c r="M114" s="185"/>
      <c r="N114" s="185"/>
      <c r="O114" s="186"/>
      <c r="P114" s="82">
        <v>6</v>
      </c>
      <c r="Q114" s="57"/>
      <c r="R114" s="187"/>
      <c r="S114" s="188"/>
      <c r="T114" s="182" t="s">
        <v>233</v>
      </c>
      <c r="U114" s="183"/>
      <c r="AA114" s="6" t="str">
        <f>LEFT(TRIM(T114),1)</f>
        <v/>
      </c>
      <c r="AI114" s="84"/>
    </row>
    <row r="115" spans="1:35" s="6" customFormat="1" ht="10.5" customHeight="1">
      <c r="A115" s="136"/>
      <c r="C115" s="207" t="s">
        <v>38</v>
      </c>
      <c r="D115" s="208"/>
      <c r="E115" s="209"/>
      <c r="F115" s="184" t="s">
        <v>39</v>
      </c>
      <c r="G115" s="185"/>
      <c r="H115" s="185"/>
      <c r="I115" s="185"/>
      <c r="J115" s="185"/>
      <c r="K115" s="185"/>
      <c r="L115" s="185"/>
      <c r="M115" s="185"/>
      <c r="N115" s="185"/>
      <c r="O115" s="186"/>
      <c r="P115" s="59"/>
      <c r="Q115" s="57"/>
      <c r="R115" s="189"/>
      <c r="S115" s="189"/>
      <c r="T115" s="56"/>
      <c r="U115" s="56"/>
      <c r="V115" s="54"/>
      <c r="AI115" s="84"/>
    </row>
    <row r="116" spans="1:35" s="6" customFormat="1" ht="12" customHeight="1">
      <c r="A116" s="136"/>
      <c r="C116" s="210"/>
      <c r="D116" s="211"/>
      <c r="E116" s="212"/>
      <c r="F116" s="184"/>
      <c r="G116" s="185"/>
      <c r="H116" s="185"/>
      <c r="I116" s="185"/>
      <c r="J116" s="185"/>
      <c r="K116" s="185"/>
      <c r="L116" s="185"/>
      <c r="M116" s="185"/>
      <c r="N116" s="185"/>
      <c r="O116" s="186"/>
      <c r="P116" s="82">
        <v>6</v>
      </c>
      <c r="Q116" s="57"/>
      <c r="R116" s="187"/>
      <c r="S116" s="188"/>
      <c r="T116" s="182" t="s">
        <v>110</v>
      </c>
      <c r="U116" s="183"/>
      <c r="AA116" s="6" t="str">
        <f>LEFT(TRIM(T116),1)</f>
        <v>S</v>
      </c>
      <c r="AI116" s="84"/>
    </row>
    <row r="117" spans="1:35" s="6" customFormat="1" ht="10.5" customHeight="1">
      <c r="A117" s="136"/>
      <c r="C117" s="210"/>
      <c r="D117" s="211"/>
      <c r="E117" s="212"/>
      <c r="F117" s="184" t="s">
        <v>40</v>
      </c>
      <c r="G117" s="185"/>
      <c r="H117" s="185"/>
      <c r="I117" s="185"/>
      <c r="J117" s="185"/>
      <c r="K117" s="185"/>
      <c r="L117" s="185"/>
      <c r="M117" s="185"/>
      <c r="N117" s="185"/>
      <c r="O117" s="186"/>
      <c r="P117" s="59"/>
      <c r="Q117" s="57"/>
      <c r="R117" s="189"/>
      <c r="S117" s="189"/>
      <c r="T117" s="56"/>
      <c r="U117" s="56"/>
      <c r="V117" s="54"/>
      <c r="AI117" s="84"/>
    </row>
    <row r="118" spans="1:35" s="6" customFormat="1" ht="12" customHeight="1">
      <c r="A118" s="136"/>
      <c r="C118" s="213"/>
      <c r="D118" s="214"/>
      <c r="E118" s="215"/>
      <c r="F118" s="184"/>
      <c r="G118" s="185"/>
      <c r="H118" s="185"/>
      <c r="I118" s="185"/>
      <c r="J118" s="185"/>
      <c r="K118" s="185"/>
      <c r="L118" s="185"/>
      <c r="M118" s="185"/>
      <c r="N118" s="185"/>
      <c r="O118" s="186"/>
      <c r="P118" s="82">
        <v>5</v>
      </c>
      <c r="Q118" s="57"/>
      <c r="R118" s="187"/>
      <c r="S118" s="188"/>
      <c r="T118" s="182" t="s">
        <v>110</v>
      </c>
      <c r="U118" s="183"/>
      <c r="AA118" s="6" t="str">
        <f>LEFT(TRIM(T118),1)</f>
        <v>S</v>
      </c>
      <c r="AI118" s="84"/>
    </row>
    <row r="119" spans="1:35" s="6" customFormat="1" ht="10.5" customHeight="1">
      <c r="A119" s="136"/>
      <c r="C119" s="207" t="s">
        <v>15</v>
      </c>
      <c r="D119" s="208"/>
      <c r="E119" s="209"/>
      <c r="F119" s="184" t="s">
        <v>88</v>
      </c>
      <c r="G119" s="185"/>
      <c r="H119" s="185"/>
      <c r="I119" s="185"/>
      <c r="J119" s="185"/>
      <c r="K119" s="185"/>
      <c r="L119" s="185"/>
      <c r="M119" s="185"/>
      <c r="N119" s="185"/>
      <c r="O119" s="186"/>
      <c r="P119" s="59"/>
      <c r="Q119" s="57"/>
      <c r="R119" s="189"/>
      <c r="S119" s="189"/>
      <c r="T119" s="56"/>
      <c r="U119" s="56"/>
      <c r="V119" s="54"/>
      <c r="AI119" s="84"/>
    </row>
    <row r="120" spans="1:35" s="6" customFormat="1" ht="12" customHeight="1">
      <c r="A120" s="136"/>
      <c r="C120" s="210"/>
      <c r="D120" s="211"/>
      <c r="E120" s="212"/>
      <c r="F120" s="184"/>
      <c r="G120" s="185"/>
      <c r="H120" s="185"/>
      <c r="I120" s="185"/>
      <c r="J120" s="185"/>
      <c r="K120" s="185"/>
      <c r="L120" s="185"/>
      <c r="M120" s="185"/>
      <c r="N120" s="185"/>
      <c r="O120" s="186"/>
      <c r="P120" s="82">
        <v>4</v>
      </c>
      <c r="Q120" s="57"/>
      <c r="R120" s="187"/>
      <c r="S120" s="188"/>
      <c r="T120" s="182" t="s">
        <v>233</v>
      </c>
      <c r="U120" s="183"/>
      <c r="AA120" s="6" t="str">
        <f>LEFT(TRIM(T120),1)</f>
        <v/>
      </c>
      <c r="AI120" s="84"/>
    </row>
    <row r="121" spans="1:35" s="6" customFormat="1" ht="10.5" customHeight="1">
      <c r="A121" s="136"/>
      <c r="C121" s="210"/>
      <c r="D121" s="211"/>
      <c r="E121" s="212"/>
      <c r="F121" s="184" t="s">
        <v>89</v>
      </c>
      <c r="G121" s="185"/>
      <c r="H121" s="185"/>
      <c r="I121" s="185"/>
      <c r="J121" s="185"/>
      <c r="K121" s="185"/>
      <c r="L121" s="185"/>
      <c r="M121" s="185"/>
      <c r="N121" s="185"/>
      <c r="O121" s="186"/>
      <c r="P121" s="59"/>
      <c r="Q121" s="57"/>
      <c r="R121" s="189"/>
      <c r="S121" s="189"/>
      <c r="T121" s="56"/>
      <c r="U121" s="56"/>
      <c r="V121" s="54"/>
      <c r="AI121" s="84"/>
    </row>
    <row r="122" spans="1:35" s="6" customFormat="1" ht="12" customHeight="1">
      <c r="A122" s="136"/>
      <c r="C122" s="210"/>
      <c r="D122" s="211"/>
      <c r="E122" s="212"/>
      <c r="F122" s="184"/>
      <c r="G122" s="185"/>
      <c r="H122" s="185"/>
      <c r="I122" s="185"/>
      <c r="J122" s="185"/>
      <c r="K122" s="185"/>
      <c r="L122" s="185"/>
      <c r="M122" s="185"/>
      <c r="N122" s="185"/>
      <c r="O122" s="186"/>
      <c r="P122" s="82">
        <v>6</v>
      </c>
      <c r="Q122" s="57"/>
      <c r="R122" s="187"/>
      <c r="S122" s="188"/>
      <c r="T122" s="182" t="s">
        <v>233</v>
      </c>
      <c r="U122" s="183"/>
      <c r="AA122" s="6" t="str">
        <f>LEFT(TRIM(T122),1)</f>
        <v/>
      </c>
      <c r="AI122" s="84"/>
    </row>
    <row r="123" spans="1:35" s="6" customFormat="1" ht="10.5" customHeight="1">
      <c r="A123" s="136"/>
      <c r="C123" s="210"/>
      <c r="D123" s="211"/>
      <c r="E123" s="212"/>
      <c r="F123" s="184" t="s">
        <v>90</v>
      </c>
      <c r="G123" s="185"/>
      <c r="H123" s="185"/>
      <c r="I123" s="185"/>
      <c r="J123" s="185"/>
      <c r="K123" s="185"/>
      <c r="L123" s="185"/>
      <c r="M123" s="185"/>
      <c r="N123" s="185"/>
      <c r="O123" s="186"/>
      <c r="P123" s="59"/>
      <c r="Q123" s="57"/>
      <c r="R123" s="189"/>
      <c r="S123" s="189"/>
      <c r="T123" s="56"/>
      <c r="U123" s="56"/>
      <c r="V123" s="54"/>
      <c r="AI123" s="84"/>
    </row>
    <row r="124" spans="1:35" s="6" customFormat="1" ht="12" customHeight="1">
      <c r="A124" s="136"/>
      <c r="C124" s="213"/>
      <c r="D124" s="214"/>
      <c r="E124" s="215"/>
      <c r="F124" s="184"/>
      <c r="G124" s="185"/>
      <c r="H124" s="185"/>
      <c r="I124" s="185"/>
      <c r="J124" s="185"/>
      <c r="K124" s="185"/>
      <c r="L124" s="185"/>
      <c r="M124" s="185"/>
      <c r="N124" s="185"/>
      <c r="O124" s="186"/>
      <c r="P124" s="82">
        <v>8</v>
      </c>
      <c r="Q124" s="57"/>
      <c r="R124" s="187"/>
      <c r="S124" s="188"/>
      <c r="T124" s="182" t="s">
        <v>110</v>
      </c>
      <c r="U124" s="183"/>
      <c r="AA124" s="6" t="str">
        <f>LEFT(TRIM(T124),1)</f>
        <v>S</v>
      </c>
      <c r="AI124" s="84"/>
    </row>
    <row r="125" spans="1:35" s="6" customFormat="1" ht="6.75" customHeight="1">
      <c r="A125" s="136"/>
      <c r="C125" s="210" t="s">
        <v>23</v>
      </c>
      <c r="D125" s="211"/>
      <c r="E125" s="212"/>
      <c r="F125" s="184" t="s">
        <v>74</v>
      </c>
      <c r="G125" s="185"/>
      <c r="H125" s="185"/>
      <c r="I125" s="185"/>
      <c r="J125" s="185"/>
      <c r="K125" s="185"/>
      <c r="L125" s="185"/>
      <c r="M125" s="185"/>
      <c r="N125" s="185"/>
      <c r="O125" s="186"/>
      <c r="P125" s="59"/>
      <c r="Q125" s="57"/>
      <c r="R125" s="189"/>
      <c r="S125" s="189"/>
      <c r="T125" s="56"/>
      <c r="U125" s="56"/>
      <c r="V125" s="54"/>
      <c r="AI125" s="84"/>
    </row>
    <row r="126" spans="1:35" s="6" customFormat="1" ht="10.5" customHeight="1">
      <c r="A126" s="136"/>
      <c r="C126" s="210"/>
      <c r="D126" s="211"/>
      <c r="E126" s="212"/>
      <c r="F126" s="184"/>
      <c r="G126" s="185"/>
      <c r="H126" s="185"/>
      <c r="I126" s="185"/>
      <c r="J126" s="185"/>
      <c r="K126" s="185"/>
      <c r="L126" s="185"/>
      <c r="M126" s="185"/>
      <c r="N126" s="185"/>
      <c r="O126" s="186"/>
      <c r="P126" s="59"/>
      <c r="Q126" s="57"/>
      <c r="R126" s="189"/>
      <c r="S126" s="189"/>
      <c r="T126" s="56"/>
      <c r="U126" s="56"/>
      <c r="V126" s="54"/>
      <c r="AI126" s="84"/>
    </row>
    <row r="127" spans="1:35" s="6" customFormat="1" ht="12" customHeight="1">
      <c r="A127" s="136"/>
      <c r="C127" s="210"/>
      <c r="D127" s="211"/>
      <c r="E127" s="212"/>
      <c r="F127" s="184"/>
      <c r="G127" s="185"/>
      <c r="H127" s="185"/>
      <c r="I127" s="185"/>
      <c r="J127" s="185"/>
      <c r="K127" s="185"/>
      <c r="L127" s="185"/>
      <c r="M127" s="185"/>
      <c r="N127" s="185"/>
      <c r="O127" s="186"/>
      <c r="P127" s="82">
        <v>4</v>
      </c>
      <c r="Q127" s="57"/>
      <c r="R127" s="187"/>
      <c r="S127" s="188"/>
      <c r="T127" s="182" t="s">
        <v>110</v>
      </c>
      <c r="U127" s="183"/>
      <c r="AA127" s="6" t="str">
        <f>LEFT(TRIM(T127),1)</f>
        <v>S</v>
      </c>
      <c r="AI127" s="84"/>
    </row>
    <row r="128" spans="1:35" s="6" customFormat="1" ht="7.5" customHeight="1">
      <c r="A128" s="136"/>
      <c r="C128" s="210"/>
      <c r="D128" s="211"/>
      <c r="E128" s="212"/>
      <c r="F128" s="184" t="s">
        <v>91</v>
      </c>
      <c r="G128" s="185"/>
      <c r="H128" s="185"/>
      <c r="I128" s="185"/>
      <c r="J128" s="185"/>
      <c r="K128" s="185"/>
      <c r="L128" s="185"/>
      <c r="M128" s="185"/>
      <c r="N128" s="185"/>
      <c r="O128" s="186"/>
      <c r="P128" s="59"/>
      <c r="Q128" s="57"/>
      <c r="R128" s="189"/>
      <c r="S128" s="189"/>
      <c r="T128" s="56"/>
      <c r="U128" s="56"/>
      <c r="V128" s="54"/>
      <c r="AI128" s="84"/>
    </row>
    <row r="129" spans="1:35" s="6" customFormat="1" ht="10.5" customHeight="1">
      <c r="A129" s="136"/>
      <c r="C129" s="210"/>
      <c r="D129" s="211"/>
      <c r="E129" s="212"/>
      <c r="F129" s="184"/>
      <c r="G129" s="185"/>
      <c r="H129" s="185"/>
      <c r="I129" s="185"/>
      <c r="J129" s="185"/>
      <c r="K129" s="185"/>
      <c r="L129" s="185"/>
      <c r="M129" s="185"/>
      <c r="N129" s="185"/>
      <c r="O129" s="186"/>
      <c r="P129" s="59"/>
      <c r="Q129" s="57"/>
      <c r="R129" s="189"/>
      <c r="S129" s="189"/>
      <c r="T129" s="56"/>
      <c r="U129" s="56"/>
      <c r="V129" s="54"/>
      <c r="AI129" s="84"/>
    </row>
    <row r="130" spans="1:35" s="6" customFormat="1" ht="12" customHeight="1">
      <c r="A130" s="136"/>
      <c r="C130" s="213"/>
      <c r="D130" s="214"/>
      <c r="E130" s="215"/>
      <c r="F130" s="184"/>
      <c r="G130" s="185"/>
      <c r="H130" s="185"/>
      <c r="I130" s="185"/>
      <c r="J130" s="185"/>
      <c r="K130" s="185"/>
      <c r="L130" s="185"/>
      <c r="M130" s="185"/>
      <c r="N130" s="185"/>
      <c r="O130" s="186"/>
      <c r="P130" s="82">
        <v>5</v>
      </c>
      <c r="Q130" s="57"/>
      <c r="R130" s="187"/>
      <c r="S130" s="188"/>
      <c r="T130" s="182" t="s">
        <v>110</v>
      </c>
      <c r="U130" s="183"/>
      <c r="AA130" s="6" t="str">
        <f>LEFT(TRIM(T130),1)</f>
        <v>S</v>
      </c>
      <c r="AI130" s="84"/>
    </row>
    <row r="131" spans="1:35" s="6" customFormat="1" ht="8.25" customHeight="1">
      <c r="A131" s="136"/>
      <c r="C131" s="158" t="s">
        <v>43</v>
      </c>
      <c r="D131" s="159"/>
      <c r="E131" s="160"/>
      <c r="F131" s="184" t="s">
        <v>41</v>
      </c>
      <c r="G131" s="185"/>
      <c r="H131" s="185"/>
      <c r="I131" s="185"/>
      <c r="J131" s="185"/>
      <c r="K131" s="185"/>
      <c r="L131" s="185"/>
      <c r="M131" s="185"/>
      <c r="N131" s="185"/>
      <c r="O131" s="186"/>
      <c r="P131" s="59"/>
      <c r="Q131" s="57"/>
      <c r="R131" s="189"/>
      <c r="S131" s="189"/>
      <c r="T131" s="56"/>
      <c r="U131" s="56"/>
      <c r="V131" s="54"/>
      <c r="AI131" s="84"/>
    </row>
    <row r="132" spans="1:35" s="6" customFormat="1" ht="12" customHeight="1">
      <c r="A132" s="136"/>
      <c r="C132" s="161"/>
      <c r="D132" s="162"/>
      <c r="E132" s="163"/>
      <c r="F132" s="184"/>
      <c r="G132" s="185"/>
      <c r="H132" s="185"/>
      <c r="I132" s="185"/>
      <c r="J132" s="185"/>
      <c r="K132" s="185"/>
      <c r="L132" s="185"/>
      <c r="M132" s="185"/>
      <c r="N132" s="185"/>
      <c r="O132" s="186"/>
      <c r="P132" s="82">
        <v>4</v>
      </c>
      <c r="Q132" s="57"/>
      <c r="R132" s="187"/>
      <c r="S132" s="188"/>
      <c r="T132" s="182" t="s">
        <v>110</v>
      </c>
      <c r="U132" s="183"/>
      <c r="AA132" s="6" t="str">
        <f>LEFT(TRIM(T132),1)</f>
        <v>S</v>
      </c>
      <c r="AI132" s="84"/>
    </row>
    <row r="133" spans="1:35" s="6" customFormat="1" ht="7.5" customHeight="1">
      <c r="A133" s="136"/>
      <c r="C133" s="161"/>
      <c r="D133" s="162"/>
      <c r="E133" s="163"/>
      <c r="F133" s="184" t="s">
        <v>42</v>
      </c>
      <c r="G133" s="185"/>
      <c r="H133" s="185"/>
      <c r="I133" s="185"/>
      <c r="J133" s="185"/>
      <c r="K133" s="185"/>
      <c r="L133" s="185"/>
      <c r="M133" s="185"/>
      <c r="N133" s="185"/>
      <c r="O133" s="186"/>
      <c r="P133" s="59"/>
      <c r="Q133" s="57"/>
      <c r="R133" s="189"/>
      <c r="S133" s="189"/>
      <c r="T133" s="56"/>
      <c r="U133" s="56"/>
      <c r="V133" s="54"/>
      <c r="AI133" s="84"/>
    </row>
    <row r="134" spans="1:35" s="6" customFormat="1" ht="12" customHeight="1">
      <c r="A134" s="136"/>
      <c r="C134" s="164"/>
      <c r="D134" s="165"/>
      <c r="E134" s="166"/>
      <c r="F134" s="184"/>
      <c r="G134" s="185"/>
      <c r="H134" s="185"/>
      <c r="I134" s="185"/>
      <c r="J134" s="185"/>
      <c r="K134" s="185"/>
      <c r="L134" s="185"/>
      <c r="M134" s="185"/>
      <c r="N134" s="185"/>
      <c r="O134" s="186"/>
      <c r="P134" s="82">
        <v>4</v>
      </c>
      <c r="Q134" s="57"/>
      <c r="R134" s="187"/>
      <c r="S134" s="188"/>
      <c r="T134" s="182"/>
      <c r="U134" s="183"/>
      <c r="AA134" s="6" t="str">
        <f>LEFT(TRIM(T134),1)</f>
        <v/>
      </c>
      <c r="AI134" s="84"/>
    </row>
    <row r="135" spans="1:35" s="6" customFormat="1" ht="6.75" customHeight="1">
      <c r="A135" s="136"/>
      <c r="C135" s="158" t="s">
        <v>48</v>
      </c>
      <c r="D135" s="159"/>
      <c r="E135" s="160"/>
      <c r="F135" s="184" t="s">
        <v>44</v>
      </c>
      <c r="G135" s="185"/>
      <c r="H135" s="185"/>
      <c r="I135" s="185"/>
      <c r="J135" s="185"/>
      <c r="K135" s="185"/>
      <c r="L135" s="185"/>
      <c r="M135" s="185"/>
      <c r="N135" s="185"/>
      <c r="O135" s="186"/>
      <c r="P135" s="59"/>
      <c r="Q135" s="57"/>
      <c r="R135" s="189"/>
      <c r="S135" s="189"/>
      <c r="T135" s="56"/>
      <c r="U135" s="56"/>
      <c r="V135" s="54"/>
      <c r="AI135" s="84"/>
    </row>
    <row r="136" spans="1:35" s="6" customFormat="1" ht="12" customHeight="1">
      <c r="A136" s="136"/>
      <c r="C136" s="161"/>
      <c r="D136" s="162"/>
      <c r="E136" s="163"/>
      <c r="F136" s="184"/>
      <c r="G136" s="185"/>
      <c r="H136" s="185"/>
      <c r="I136" s="185"/>
      <c r="J136" s="185"/>
      <c r="K136" s="185"/>
      <c r="L136" s="185"/>
      <c r="M136" s="185"/>
      <c r="N136" s="185"/>
      <c r="O136" s="186"/>
      <c r="P136" s="82">
        <v>5</v>
      </c>
      <c r="Q136" s="57"/>
      <c r="R136" s="187"/>
      <c r="S136" s="188"/>
      <c r="T136" s="182" t="s">
        <v>110</v>
      </c>
      <c r="U136" s="183"/>
      <c r="AA136" s="6" t="str">
        <f>LEFT(TRIM(T136),1)</f>
        <v>S</v>
      </c>
      <c r="AI136" s="84"/>
    </row>
    <row r="137" spans="1:35" s="6" customFormat="1" ht="5.25" customHeight="1">
      <c r="A137" s="136"/>
      <c r="C137" s="161"/>
      <c r="D137" s="162"/>
      <c r="E137" s="163"/>
      <c r="F137" s="184" t="s">
        <v>45</v>
      </c>
      <c r="G137" s="185"/>
      <c r="H137" s="185"/>
      <c r="I137" s="185"/>
      <c r="J137" s="185"/>
      <c r="K137" s="185"/>
      <c r="L137" s="185"/>
      <c r="M137" s="185"/>
      <c r="N137" s="185"/>
      <c r="O137" s="186"/>
      <c r="P137" s="59"/>
      <c r="Q137" s="57"/>
      <c r="R137" s="189"/>
      <c r="S137" s="189"/>
      <c r="T137" s="56"/>
      <c r="U137" s="56"/>
      <c r="V137" s="54"/>
      <c r="AI137" s="84"/>
    </row>
    <row r="138" spans="1:35" s="6" customFormat="1" ht="10.5" customHeight="1">
      <c r="A138" s="136"/>
      <c r="C138" s="161"/>
      <c r="D138" s="162"/>
      <c r="E138" s="163"/>
      <c r="F138" s="184"/>
      <c r="G138" s="185"/>
      <c r="H138" s="185"/>
      <c r="I138" s="185"/>
      <c r="J138" s="185"/>
      <c r="K138" s="185"/>
      <c r="L138" s="185"/>
      <c r="M138" s="185"/>
      <c r="N138" s="185"/>
      <c r="O138" s="186"/>
      <c r="P138" s="82">
        <v>8</v>
      </c>
      <c r="Q138" s="57"/>
      <c r="R138" s="187"/>
      <c r="S138" s="188"/>
      <c r="T138" s="182" t="s">
        <v>233</v>
      </c>
      <c r="U138" s="183"/>
      <c r="AA138" s="6" t="str">
        <f>LEFT(TRIM(T138),1)</f>
        <v/>
      </c>
      <c r="AI138" s="84"/>
    </row>
    <row r="139" spans="1:35" s="6" customFormat="1" ht="7.5" customHeight="1">
      <c r="A139" s="136"/>
      <c r="C139" s="161"/>
      <c r="D139" s="162"/>
      <c r="E139" s="163"/>
      <c r="F139" s="184" t="s">
        <v>46</v>
      </c>
      <c r="G139" s="185"/>
      <c r="H139" s="185"/>
      <c r="I139" s="185"/>
      <c r="J139" s="185"/>
      <c r="K139" s="185"/>
      <c r="L139" s="185"/>
      <c r="M139" s="185"/>
      <c r="N139" s="185"/>
      <c r="O139" s="186"/>
      <c r="P139" s="59"/>
      <c r="Q139" s="57"/>
      <c r="R139" s="189"/>
      <c r="S139" s="189"/>
      <c r="T139" s="56"/>
      <c r="U139" s="56"/>
      <c r="V139" s="54"/>
      <c r="AI139" s="84"/>
    </row>
    <row r="140" spans="1:35" s="6" customFormat="1" ht="12" customHeight="1">
      <c r="A140" s="136"/>
      <c r="C140" s="161"/>
      <c r="D140" s="162"/>
      <c r="E140" s="163"/>
      <c r="F140" s="184"/>
      <c r="G140" s="185"/>
      <c r="H140" s="185"/>
      <c r="I140" s="185"/>
      <c r="J140" s="185"/>
      <c r="K140" s="185"/>
      <c r="L140" s="185"/>
      <c r="M140" s="185"/>
      <c r="N140" s="185"/>
      <c r="O140" s="186"/>
      <c r="P140" s="82">
        <v>7</v>
      </c>
      <c r="Q140" s="57"/>
      <c r="R140" s="187"/>
      <c r="S140" s="188"/>
      <c r="T140" s="182" t="s">
        <v>110</v>
      </c>
      <c r="U140" s="183"/>
      <c r="AA140" s="6" t="str">
        <f>LEFT(TRIM(T140),1)</f>
        <v>S</v>
      </c>
      <c r="AI140" s="84"/>
    </row>
    <row r="141" spans="1:35" s="6" customFormat="1" ht="7.5" customHeight="1">
      <c r="A141" s="136"/>
      <c r="C141" s="161"/>
      <c r="D141" s="162"/>
      <c r="E141" s="163"/>
      <c r="F141" s="184" t="s">
        <v>47</v>
      </c>
      <c r="G141" s="185"/>
      <c r="H141" s="185"/>
      <c r="I141" s="185"/>
      <c r="J141" s="185"/>
      <c r="K141" s="185"/>
      <c r="L141" s="185"/>
      <c r="M141" s="185"/>
      <c r="N141" s="185"/>
      <c r="O141" s="186"/>
      <c r="P141" s="59"/>
      <c r="Q141" s="57"/>
      <c r="R141" s="189"/>
      <c r="S141" s="189"/>
      <c r="T141" s="56"/>
      <c r="U141" s="56"/>
      <c r="V141" s="54"/>
      <c r="AI141" s="84"/>
    </row>
    <row r="142" spans="1:35" s="6" customFormat="1" ht="12" customHeight="1">
      <c r="A142" s="136"/>
      <c r="C142" s="164"/>
      <c r="D142" s="165"/>
      <c r="E142" s="166"/>
      <c r="F142" s="184"/>
      <c r="G142" s="185"/>
      <c r="H142" s="185"/>
      <c r="I142" s="185"/>
      <c r="J142" s="185"/>
      <c r="K142" s="185"/>
      <c r="L142" s="185"/>
      <c r="M142" s="185"/>
      <c r="N142" s="185"/>
      <c r="O142" s="186"/>
      <c r="P142" s="82">
        <v>3</v>
      </c>
      <c r="Q142" s="57"/>
      <c r="R142" s="187"/>
      <c r="S142" s="188"/>
      <c r="T142" s="182" t="s">
        <v>110</v>
      </c>
      <c r="U142" s="183"/>
      <c r="AA142" s="6" t="str">
        <f>LEFT(TRIM(T142),1)</f>
        <v>S</v>
      </c>
      <c r="AI142" s="84"/>
    </row>
    <row r="143" spans="1:35" s="6" customFormat="1" ht="3" customHeight="1" thickBot="1">
      <c r="A143" s="136"/>
      <c r="C143" s="60"/>
      <c r="D143" s="60"/>
      <c r="E143" s="60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61"/>
      <c r="Q143" s="57"/>
      <c r="R143" s="57"/>
      <c r="S143" s="57"/>
      <c r="T143" s="57"/>
      <c r="U143" s="57"/>
      <c r="V143" s="54"/>
      <c r="AI143" s="84"/>
    </row>
    <row r="144" spans="1:35" s="6" customFormat="1" ht="12" customHeight="1" thickBot="1">
      <c r="A144" s="136"/>
      <c r="C144" s="60"/>
      <c r="D144" s="60"/>
      <c r="E144" s="60"/>
      <c r="F144" s="418" t="str">
        <f>IF(PuntsTotals&lt;10,"Mínim 10 punts  ","")</f>
        <v/>
      </c>
      <c r="G144" s="418"/>
      <c r="H144" s="418"/>
      <c r="I144" s="418"/>
      <c r="J144" s="418"/>
      <c r="K144" s="418"/>
      <c r="L144" s="418"/>
      <c r="M144" s="418"/>
      <c r="N144" s="418"/>
      <c r="O144" s="418"/>
      <c r="P144" s="418"/>
      <c r="Q144" s="57"/>
      <c r="R144" s="57"/>
      <c r="S144" s="57"/>
      <c r="T144" s="415">
        <f>SUMIF(AA106:AA142,"s",P106:P142)</f>
        <v>57</v>
      </c>
      <c r="U144" s="416"/>
      <c r="V144" s="54"/>
      <c r="AI144" s="84">
        <f>IF(PuntsTotals&lt;10,1,0)</f>
        <v>0</v>
      </c>
    </row>
    <row r="145" spans="1:35" s="6" customFormat="1" ht="10.5" customHeight="1">
      <c r="A145" s="136"/>
      <c r="C145" s="60"/>
      <c r="D145" s="60"/>
      <c r="E145" s="60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4"/>
      <c r="R145" s="54"/>
      <c r="S145" s="54"/>
      <c r="T145" s="54"/>
      <c r="U145" s="54"/>
      <c r="V145" s="54"/>
      <c r="AI145" s="84"/>
    </row>
    <row r="146" spans="1:35" s="6" customFormat="1" ht="12" customHeight="1">
      <c r="A146" s="136"/>
      <c r="C146" s="420"/>
      <c r="D146" s="420"/>
      <c r="E146" s="420"/>
      <c r="F146" s="420"/>
      <c r="G146" s="420"/>
      <c r="H146" s="420"/>
      <c r="I146" s="420"/>
      <c r="J146" s="420"/>
      <c r="K146" s="420"/>
      <c r="L146" s="420"/>
      <c r="M146" s="420"/>
      <c r="N146" s="420"/>
      <c r="O146" s="420"/>
      <c r="P146" s="420"/>
      <c r="Q146" s="414"/>
      <c r="R146" s="414"/>
      <c r="S146" s="414"/>
      <c r="T146" s="414"/>
      <c r="U146" s="414"/>
      <c r="AI146" s="84"/>
    </row>
    <row r="147" spans="1:35" s="6" customFormat="1" ht="3.75" customHeight="1">
      <c r="A147" s="136"/>
      <c r="C147" s="71"/>
      <c r="D147" s="71"/>
      <c r="E147" s="71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3"/>
      <c r="R147" s="73"/>
      <c r="S147" s="73"/>
      <c r="T147" s="73"/>
      <c r="U147" s="73"/>
      <c r="AI147" s="84"/>
    </row>
    <row r="148" spans="1:35" s="6" customFormat="1" ht="10.5" customHeight="1">
      <c r="A148" s="136"/>
      <c r="C148" s="412"/>
      <c r="D148" s="412"/>
      <c r="E148" s="412"/>
      <c r="F148" s="412"/>
      <c r="G148" s="412"/>
      <c r="H148" s="412"/>
      <c r="I148" s="412"/>
      <c r="J148" s="412"/>
      <c r="K148" s="412"/>
      <c r="L148" s="412"/>
      <c r="M148" s="412"/>
      <c r="N148" s="412"/>
      <c r="O148" s="412"/>
      <c r="P148" s="412"/>
      <c r="Q148" s="73"/>
      <c r="R148" s="73"/>
      <c r="S148" s="73"/>
      <c r="T148" s="73"/>
      <c r="U148" s="73"/>
      <c r="AI148" s="84"/>
    </row>
    <row r="149" spans="1:35" s="6" customFormat="1" ht="10.5" customHeight="1">
      <c r="A149" s="136"/>
      <c r="C149" s="412"/>
      <c r="D149" s="412"/>
      <c r="E149" s="412"/>
      <c r="F149" s="412"/>
      <c r="G149" s="412"/>
      <c r="H149" s="412"/>
      <c r="I149" s="412"/>
      <c r="J149" s="412"/>
      <c r="K149" s="412"/>
      <c r="L149" s="412"/>
      <c r="M149" s="412"/>
      <c r="N149" s="412"/>
      <c r="O149" s="412"/>
      <c r="P149" s="412"/>
      <c r="Q149" s="73"/>
      <c r="R149" s="73"/>
      <c r="S149" s="73"/>
      <c r="T149" s="73"/>
      <c r="U149" s="73"/>
      <c r="AI149" s="84"/>
    </row>
    <row r="150" spans="1:35" s="6" customFormat="1" ht="10.5" customHeight="1">
      <c r="A150" s="136"/>
      <c r="C150" s="412"/>
      <c r="D150" s="412"/>
      <c r="E150" s="412"/>
      <c r="F150" s="412"/>
      <c r="G150" s="412"/>
      <c r="H150" s="412"/>
      <c r="I150" s="412"/>
      <c r="J150" s="412"/>
      <c r="K150" s="412"/>
      <c r="L150" s="412"/>
      <c r="M150" s="412"/>
      <c r="N150" s="412"/>
      <c r="O150" s="412"/>
      <c r="P150" s="412"/>
      <c r="Q150" s="73"/>
      <c r="R150" s="73"/>
      <c r="S150" s="73"/>
      <c r="T150" s="73"/>
      <c r="U150" s="73"/>
      <c r="AI150" s="84"/>
    </row>
    <row r="151" spans="1:35" ht="10.5" customHeight="1">
      <c r="A151" s="136"/>
      <c r="C151" s="412"/>
      <c r="D151" s="412"/>
      <c r="E151" s="412"/>
      <c r="F151" s="412"/>
      <c r="G151" s="412"/>
      <c r="H151" s="412"/>
      <c r="I151" s="412"/>
      <c r="J151" s="412"/>
      <c r="K151" s="412"/>
      <c r="L151" s="412"/>
      <c r="M151" s="412"/>
      <c r="N151" s="412"/>
      <c r="O151" s="412"/>
      <c r="P151" s="412"/>
      <c r="Q151" s="74"/>
      <c r="R151" s="413"/>
      <c r="S151" s="413"/>
      <c r="T151" s="74"/>
      <c r="U151" s="74"/>
    </row>
    <row r="152" spans="1:35" ht="5.25" customHeight="1">
      <c r="A152" s="136"/>
    </row>
    <row r="153" spans="1:35" ht="10.5" customHeight="1">
      <c r="A153" s="136"/>
      <c r="C153" s="3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1"/>
    </row>
    <row r="154" spans="1:35" ht="1.5" hidden="1" customHeight="1">
      <c r="A154" s="13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35" ht="7.5" customHeight="1">
      <c r="A155" s="136"/>
      <c r="C155" s="31" t="s">
        <v>98</v>
      </c>
      <c r="D155" s="171" t="s">
        <v>229</v>
      </c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</row>
    <row r="156" spans="1:35" ht="1.5" hidden="1" customHeight="1">
      <c r="A156" s="136"/>
      <c r="C156" s="10"/>
      <c r="D156" s="10"/>
      <c r="E156" s="10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</row>
    <row r="157" spans="1:35" ht="10.5" customHeight="1">
      <c r="A157" s="136"/>
      <c r="C157" s="31" t="s">
        <v>99</v>
      </c>
      <c r="D157" s="419" t="s">
        <v>100</v>
      </c>
      <c r="E157" s="419"/>
      <c r="F157" s="419"/>
      <c r="G157" s="419"/>
      <c r="H157" s="419"/>
      <c r="I157" s="419"/>
      <c r="J157" s="419"/>
      <c r="K157" s="419"/>
      <c r="L157" s="419"/>
      <c r="M157" s="419"/>
      <c r="N157" s="419"/>
      <c r="O157" s="419"/>
      <c r="P157" s="419"/>
    </row>
    <row r="158" spans="1:35" ht="10.5" customHeight="1">
      <c r="A158" s="136"/>
      <c r="C158" s="10"/>
      <c r="D158" s="419"/>
      <c r="E158" s="419"/>
      <c r="F158" s="419"/>
      <c r="G158" s="419"/>
      <c r="H158" s="419"/>
      <c r="I158" s="419"/>
      <c r="J158" s="419"/>
      <c r="K158" s="419"/>
      <c r="L158" s="419"/>
      <c r="M158" s="419"/>
      <c r="N158" s="419"/>
      <c r="O158" s="419"/>
      <c r="P158" s="419"/>
    </row>
    <row r="159" spans="1:35" ht="1.5" customHeight="1">
      <c r="A159" s="136"/>
    </row>
    <row r="160" spans="1:35" ht="8.25" customHeight="1">
      <c r="A160" s="136"/>
      <c r="C160" s="31" t="s">
        <v>101</v>
      </c>
      <c r="D160" s="171" t="s">
        <v>106</v>
      </c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</row>
    <row r="161" spans="1:32" ht="0.75" hidden="1" customHeight="1">
      <c r="A161" s="136"/>
    </row>
    <row r="162" spans="1:32" ht="10.5" customHeight="1">
      <c r="A162" s="136"/>
      <c r="C162" s="31" t="s">
        <v>105</v>
      </c>
      <c r="D162" s="171" t="s">
        <v>227</v>
      </c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</row>
    <row r="163" spans="1:32" ht="6" customHeight="1">
      <c r="A163" s="136"/>
    </row>
    <row r="164" spans="1:32" ht="5.25" customHeight="1">
      <c r="A164" s="136"/>
    </row>
    <row r="165" spans="1:32" ht="10.5" customHeight="1">
      <c r="A165" s="136"/>
      <c r="L165" s="444" t="str">
        <f ca="1">IF(OR(ISERROR(EstanMacrosActivadas),NOT(VerificaFechaMacro)),MsgMacros,IF(NOT(VerificaSiOcx()),MsgMacros,""))</f>
        <v>El codi de barres no és correcte. Han d'estar activades les macros i el programa ha d'estar correctament instal.lat. 
Revisa la configuració de seguretat de excel: Menú Macro, Seguretat i posar Nivell de seguretat en 'Mig'.</v>
      </c>
      <c r="M165" s="444"/>
      <c r="N165" s="444"/>
      <c r="O165" s="444"/>
      <c r="P165" s="444"/>
      <c r="Q165" s="444"/>
      <c r="R165" s="444"/>
      <c r="S165" s="444"/>
      <c r="T165" s="444"/>
      <c r="U165" s="444"/>
    </row>
    <row r="166" spans="1:32" ht="10.5" customHeight="1">
      <c r="A166" s="136"/>
      <c r="L166" s="444"/>
      <c r="M166" s="444"/>
      <c r="N166" s="444"/>
      <c r="O166" s="444"/>
      <c r="P166" s="444"/>
      <c r="Q166" s="444"/>
      <c r="R166" s="444"/>
      <c r="S166" s="444"/>
      <c r="T166" s="444"/>
      <c r="U166" s="444"/>
      <c r="AA166" s="1" t="b">
        <f>VerificaSiMacros()</f>
        <v>1</v>
      </c>
      <c r="AB166" s="1" t="b">
        <f>IF(ISERROR(VerificaSiOcx()),FALSE,VerificaSiOcx())</f>
        <v>0</v>
      </c>
      <c r="AC166" s="441" t="s">
        <v>1224</v>
      </c>
      <c r="AD166" s="442"/>
      <c r="AE166" s="442"/>
      <c r="AF166" s="442"/>
    </row>
    <row r="167" spans="1:32" ht="10.5" customHeight="1">
      <c r="A167" s="136"/>
      <c r="L167" s="444"/>
      <c r="M167" s="444"/>
      <c r="N167" s="444"/>
      <c r="O167" s="444"/>
      <c r="P167" s="444"/>
      <c r="Q167" s="444"/>
      <c r="R167" s="444"/>
      <c r="S167" s="444"/>
      <c r="T167" s="444"/>
      <c r="U167" s="444"/>
      <c r="AA167" s="1" t="str">
        <f ca="1">"FEC" &amp; YEAR(NOW()) &amp; "/" &amp; MONTH(NOW()) &amp; "/" &amp; DAY(NOW()) &amp; "-" &amp; HOUR(NOW()) &amp; ":" &amp; MINUTE(NOW())</f>
        <v>FEC2022/4/26-18:48</v>
      </c>
      <c r="AB167" s="1" t="str">
        <f>ObtieneFechaAhora()</f>
        <v>FEC2022/4/13-20:32</v>
      </c>
      <c r="AC167" s="442"/>
      <c r="AD167" s="442"/>
      <c r="AE167" s="442"/>
      <c r="AF167" s="442"/>
    </row>
    <row r="168" spans="1:32" ht="10.5" customHeight="1">
      <c r="A168" s="136"/>
      <c r="L168" s="444"/>
      <c r="M168" s="444"/>
      <c r="N168" s="444"/>
      <c r="O168" s="444"/>
      <c r="P168" s="444"/>
      <c r="Q168" s="444"/>
      <c r="R168" s="444"/>
      <c r="S168" s="444"/>
      <c r="T168" s="444"/>
      <c r="U168" s="444"/>
      <c r="AA168" s="133" t="e">
        <f ca="1">IF(FechaActFormula=ObtieneFechaAhora(),TRUE,FALSE)</f>
        <v>#NAME?</v>
      </c>
      <c r="AB168" s="1" t="b">
        <f ca="1">IF(ISERROR(AA168),FALSE,AA168)</f>
        <v>0</v>
      </c>
      <c r="AC168" s="442"/>
      <c r="AD168" s="442"/>
      <c r="AE168" s="442"/>
      <c r="AF168" s="442"/>
    </row>
    <row r="169" spans="1:32" ht="10.5" customHeight="1">
      <c r="A169" s="136"/>
      <c r="L169" s="444"/>
      <c r="M169" s="444"/>
      <c r="N169" s="444"/>
      <c r="O169" s="444"/>
      <c r="P169" s="444"/>
      <c r="Q169" s="444"/>
      <c r="R169" s="444"/>
      <c r="S169" s="444"/>
      <c r="T169" s="444"/>
      <c r="U169" s="444"/>
    </row>
    <row r="170" spans="1:32" ht="25.5" customHeight="1">
      <c r="A170" s="30"/>
      <c r="L170" s="444"/>
      <c r="M170" s="444"/>
      <c r="N170" s="444"/>
      <c r="O170" s="444"/>
      <c r="P170" s="444"/>
      <c r="Q170" s="444"/>
      <c r="R170" s="444"/>
      <c r="S170" s="444"/>
      <c r="T170" s="444"/>
      <c r="U170" s="444"/>
    </row>
    <row r="171" spans="1:32" ht="25.5" customHeight="1">
      <c r="A171" s="30"/>
    </row>
    <row r="172" spans="1:32" ht="10.5" customHeight="1">
      <c r="A172" s="30"/>
    </row>
    <row r="173" spans="1:32" ht="232.5" customHeight="1" thickBot="1">
      <c r="A173" s="30"/>
    </row>
    <row r="174" spans="1:32" ht="45.75" hidden="1" customHeight="1" thickBot="1">
      <c r="A174" s="30"/>
      <c r="C174" s="37" t="s">
        <v>107</v>
      </c>
    </row>
    <row r="175" spans="1:32" ht="3" customHeight="1">
      <c r="A175" s="30"/>
      <c r="C175" s="173" t="s">
        <v>1203</v>
      </c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  <c r="O175" s="174"/>
      <c r="P175" s="174"/>
      <c r="Q175" s="174"/>
      <c r="R175" s="174"/>
      <c r="S175" s="174"/>
      <c r="T175" s="174"/>
      <c r="U175" s="175"/>
      <c r="W175" s="1">
        <f>LEN(TxtCodiBar)</f>
        <v>89</v>
      </c>
    </row>
    <row r="176" spans="1:32" ht="10.5" hidden="1" customHeight="1">
      <c r="A176" s="30"/>
      <c r="C176" s="176"/>
      <c r="D176" s="177"/>
      <c r="E176" s="177"/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8"/>
    </row>
    <row r="177" spans="1:21" ht="10.5" hidden="1" customHeight="1">
      <c r="A177" s="30"/>
      <c r="C177" s="176"/>
      <c r="D177" s="177"/>
      <c r="E177" s="177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8"/>
    </row>
    <row r="178" spans="1:21" ht="10.5" hidden="1" customHeight="1">
      <c r="A178" s="30"/>
      <c r="C178" s="176"/>
      <c r="D178" s="177"/>
      <c r="E178" s="177"/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8"/>
    </row>
    <row r="179" spans="1:21" ht="10.5" hidden="1" customHeight="1">
      <c r="A179" s="30"/>
      <c r="C179" s="176"/>
      <c r="D179" s="177"/>
      <c r="E179" s="177"/>
      <c r="F179" s="177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8"/>
    </row>
    <row r="180" spans="1:21" ht="10.5" hidden="1" customHeight="1">
      <c r="C180" s="176"/>
      <c r="D180" s="177"/>
      <c r="E180" s="177"/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8"/>
    </row>
    <row r="181" spans="1:21" ht="10.5" hidden="1" customHeight="1">
      <c r="C181" s="176"/>
      <c r="D181" s="177"/>
      <c r="E181" s="177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8"/>
    </row>
    <row r="182" spans="1:21" ht="32.25" hidden="1" customHeight="1" thickBot="1">
      <c r="C182" s="179"/>
      <c r="D182" s="180"/>
      <c r="E182" s="180"/>
      <c r="F182" s="180"/>
      <c r="G182" s="180"/>
      <c r="H182" s="180"/>
      <c r="I182" s="180"/>
      <c r="J182" s="180"/>
      <c r="K182" s="180"/>
      <c r="L182" s="180"/>
      <c r="M182" s="180"/>
      <c r="N182" s="180"/>
      <c r="O182" s="180"/>
      <c r="P182" s="180"/>
      <c r="Q182" s="180"/>
      <c r="R182" s="180"/>
      <c r="S182" s="180"/>
      <c r="T182" s="180"/>
      <c r="U182" s="181"/>
    </row>
    <row r="184" spans="1:21" ht="10.5" hidden="1" customHeight="1"/>
    <row r="185" spans="1:21" ht="10.5" hidden="1" customHeight="1"/>
    <row r="186" spans="1:21" ht="39" hidden="1" customHeight="1" thickBot="1">
      <c r="C186" s="37" t="s">
        <v>114</v>
      </c>
    </row>
    <row r="187" spans="1:21" ht="10.5" hidden="1" customHeight="1">
      <c r="C187" s="173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  <c r="N187" s="174"/>
      <c r="O187" s="174"/>
      <c r="P187" s="174"/>
      <c r="Q187" s="174"/>
      <c r="R187" s="174"/>
      <c r="S187" s="174"/>
      <c r="T187" s="174"/>
      <c r="U187" s="175"/>
    </row>
    <row r="188" spans="1:21" ht="10.5" hidden="1" customHeight="1">
      <c r="C188" s="176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8"/>
    </row>
    <row r="189" spans="1:21" ht="10.5" hidden="1" customHeight="1">
      <c r="C189" s="176"/>
      <c r="D189" s="177"/>
      <c r="E189" s="177"/>
      <c r="F189" s="177"/>
      <c r="G189" s="177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8"/>
    </row>
    <row r="190" spans="1:21" ht="10.5" hidden="1" customHeight="1">
      <c r="C190" s="176"/>
      <c r="D190" s="177"/>
      <c r="E190" s="177"/>
      <c r="F190" s="177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8"/>
    </row>
    <row r="191" spans="1:21" ht="10.5" hidden="1" customHeight="1">
      <c r="C191" s="176"/>
      <c r="D191" s="177"/>
      <c r="E191" s="177"/>
      <c r="F191" s="177"/>
      <c r="G191" s="177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8"/>
    </row>
    <row r="192" spans="1:21" ht="10.5" hidden="1" customHeight="1">
      <c r="C192" s="176"/>
      <c r="D192" s="177"/>
      <c r="E192" s="177"/>
      <c r="F192" s="177"/>
      <c r="G192" s="177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8"/>
    </row>
    <row r="193" spans="3:21" ht="10.5" hidden="1" customHeight="1">
      <c r="C193" s="176"/>
      <c r="D193" s="177"/>
      <c r="E193" s="177"/>
      <c r="F193" s="177"/>
      <c r="G193" s="177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8"/>
    </row>
    <row r="194" spans="3:21" ht="49.5" hidden="1" customHeight="1" thickBot="1">
      <c r="C194" s="179"/>
      <c r="D194" s="180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0"/>
      <c r="T194" s="180"/>
      <c r="U194" s="181"/>
    </row>
    <row r="198" spans="3:21" ht="10.5" customHeight="1">
      <c r="C198" s="417" t="s">
        <v>115</v>
      </c>
      <c r="D198" s="417"/>
      <c r="E198" s="417"/>
      <c r="F198" s="417"/>
      <c r="G198" s="417"/>
      <c r="H198" s="417"/>
      <c r="I198" s="417"/>
      <c r="J198" s="417"/>
      <c r="K198" s="417"/>
      <c r="L198" s="417"/>
      <c r="M198" s="417"/>
      <c r="N198" s="417"/>
      <c r="O198" s="417"/>
      <c r="P198" s="417"/>
      <c r="Q198" s="417"/>
      <c r="R198" s="417"/>
      <c r="S198" s="417"/>
      <c r="T198" s="417"/>
      <c r="U198" s="417"/>
    </row>
    <row r="199" spans="3:21" ht="113.25" customHeight="1">
      <c r="C199" s="172" t="s">
        <v>1222</v>
      </c>
      <c r="D199" s="172"/>
      <c r="E199" s="172"/>
      <c r="F199" s="172"/>
      <c r="G199" s="172"/>
      <c r="H199" s="172"/>
      <c r="I199" s="172"/>
      <c r="J199" s="172"/>
      <c r="K199" s="172"/>
      <c r="L199" s="172"/>
      <c r="M199" s="172"/>
      <c r="N199" s="172"/>
      <c r="O199" s="172"/>
      <c r="P199" s="172"/>
      <c r="Q199" s="172"/>
      <c r="R199" s="172"/>
      <c r="S199" s="172"/>
      <c r="T199" s="172"/>
      <c r="U199" s="172"/>
    </row>
    <row r="200" spans="3:21" ht="10.5" customHeight="1">
      <c r="C200" s="417" t="s">
        <v>116</v>
      </c>
      <c r="D200" s="417"/>
      <c r="E200" s="417"/>
      <c r="F200" s="417"/>
      <c r="G200" s="417"/>
      <c r="H200" s="417"/>
      <c r="I200" s="417"/>
      <c r="J200" s="417"/>
      <c r="K200" s="417"/>
      <c r="L200" s="417"/>
      <c r="M200" s="417"/>
      <c r="N200" s="417"/>
      <c r="O200" s="417"/>
      <c r="P200" s="417"/>
      <c r="Q200" s="417"/>
      <c r="R200" s="417"/>
      <c r="S200" s="417"/>
      <c r="T200" s="417"/>
      <c r="U200" s="417"/>
    </row>
    <row r="201" spans="3:21" ht="113.25" customHeight="1" thickBot="1">
      <c r="C201" s="172" t="s">
        <v>1221</v>
      </c>
      <c r="D201" s="172"/>
      <c r="E201" s="172"/>
      <c r="F201" s="172"/>
      <c r="G201" s="172"/>
      <c r="H201" s="172"/>
      <c r="I201" s="172"/>
      <c r="J201" s="172"/>
      <c r="K201" s="172"/>
      <c r="L201" s="172"/>
      <c r="M201" s="172"/>
      <c r="N201" s="172"/>
      <c r="O201" s="172"/>
      <c r="P201" s="172"/>
      <c r="Q201" s="172"/>
      <c r="R201" s="172"/>
      <c r="S201" s="172"/>
      <c r="T201" s="172"/>
      <c r="U201" s="172"/>
    </row>
    <row r="202" spans="3:21" ht="15.75" customHeight="1" thickBot="1">
      <c r="C202" s="167" t="s">
        <v>109</v>
      </c>
      <c r="D202" s="167"/>
      <c r="E202" s="36">
        <v>26</v>
      </c>
    </row>
    <row r="203" spans="3:21" ht="10.5" customHeight="1" thickBot="1">
      <c r="C203" s="3"/>
      <c r="D203" s="3"/>
      <c r="E203" s="3"/>
    </row>
    <row r="204" spans="3:21" ht="15.75" customHeight="1" thickBot="1">
      <c r="C204" s="167" t="s">
        <v>108</v>
      </c>
      <c r="D204" s="167"/>
      <c r="E204" s="36">
        <v>6</v>
      </c>
    </row>
    <row r="205" spans="3:21" ht="10.5" customHeight="1" thickBot="1"/>
    <row r="206" spans="3:21" ht="16.5" hidden="1" customHeight="1" thickBot="1">
      <c r="C206" s="167" t="s">
        <v>112</v>
      </c>
      <c r="D206" s="167"/>
      <c r="E206" s="38" t="s">
        <v>110</v>
      </c>
      <c r="G206" s="168" t="s">
        <v>223</v>
      </c>
      <c r="H206" s="169"/>
      <c r="I206" s="169"/>
      <c r="J206" s="169"/>
      <c r="K206" s="169"/>
      <c r="L206" s="169"/>
      <c r="M206" s="169"/>
      <c r="N206" s="169"/>
      <c r="O206" s="169"/>
      <c r="P206" s="169"/>
      <c r="Q206" s="169"/>
      <c r="R206" s="169"/>
      <c r="S206" s="169"/>
      <c r="T206" s="169"/>
      <c r="U206" s="170"/>
    </row>
    <row r="207" spans="3:21" ht="10.5" hidden="1" customHeight="1" thickBot="1"/>
    <row r="208" spans="3:21" ht="16.5" hidden="1" customHeight="1" thickBot="1">
      <c r="C208" s="167" t="s">
        <v>111</v>
      </c>
      <c r="D208" s="167"/>
      <c r="E208" s="38" t="s">
        <v>110</v>
      </c>
      <c r="G208" s="168" t="s">
        <v>113</v>
      </c>
      <c r="H208" s="169"/>
      <c r="I208" s="169"/>
      <c r="J208" s="169"/>
      <c r="K208" s="169"/>
      <c r="L208" s="169"/>
      <c r="M208" s="169"/>
      <c r="N208" s="169"/>
      <c r="O208" s="169"/>
      <c r="P208" s="169"/>
      <c r="Q208" s="169"/>
      <c r="R208" s="169"/>
      <c r="S208" s="169"/>
      <c r="T208" s="169"/>
      <c r="U208" s="170"/>
    </row>
    <row r="209" spans="3:21" ht="10.5" hidden="1" customHeight="1" thickBot="1"/>
    <row r="210" spans="3:21" ht="15" customHeight="1" thickBot="1">
      <c r="C210" s="167" t="s">
        <v>118</v>
      </c>
      <c r="D210" s="167"/>
      <c r="E210" s="66" t="s">
        <v>110</v>
      </c>
      <c r="G210" s="168" t="s">
        <v>117</v>
      </c>
      <c r="H210" s="169"/>
      <c r="I210" s="169"/>
      <c r="J210" s="169"/>
      <c r="K210" s="169"/>
      <c r="L210" s="169"/>
      <c r="M210" s="169"/>
      <c r="N210" s="169"/>
      <c r="O210" s="169"/>
      <c r="P210" s="169"/>
      <c r="Q210" s="169"/>
      <c r="R210" s="169"/>
      <c r="S210" s="169"/>
      <c r="T210" s="169"/>
      <c r="U210" s="170"/>
    </row>
  </sheetData>
  <sheetProtection password="CCBA" sheet="1" objects="1" scenarios="1"/>
  <dataConsolidate/>
  <mergeCells count="268">
    <mergeCell ref="T118:U118"/>
    <mergeCell ref="R107:S107"/>
    <mergeCell ref="F105:O106"/>
    <mergeCell ref="T106:U106"/>
    <mergeCell ref="R110:S110"/>
    <mergeCell ref="AC166:AF168"/>
    <mergeCell ref="W7:Z11"/>
    <mergeCell ref="L165:U170"/>
    <mergeCell ref="R123:S123"/>
    <mergeCell ref="T15:U16"/>
    <mergeCell ref="T122:U122"/>
    <mergeCell ref="T124:U124"/>
    <mergeCell ref="T94:U95"/>
    <mergeCell ref="P102:U103"/>
    <mergeCell ref="R105:S105"/>
    <mergeCell ref="AE13:AH13"/>
    <mergeCell ref="W13:Z14"/>
    <mergeCell ref="L13:S13"/>
    <mergeCell ref="R94:S95"/>
    <mergeCell ref="T96:U96"/>
    <mergeCell ref="C102:O103"/>
    <mergeCell ref="T44:U45"/>
    <mergeCell ref="T81:U82"/>
    <mergeCell ref="T19:U20"/>
    <mergeCell ref="Q22:U22"/>
    <mergeCell ref="T54:U55"/>
    <mergeCell ref="E14:J14"/>
    <mergeCell ref="C15:D16"/>
    <mergeCell ref="E15:G15"/>
    <mergeCell ref="E16:G16"/>
    <mergeCell ref="D157:P158"/>
    <mergeCell ref="C146:P146"/>
    <mergeCell ref="F137:O138"/>
    <mergeCell ref="F125:O127"/>
    <mergeCell ref="F128:O130"/>
    <mergeCell ref="F133:O134"/>
    <mergeCell ref="F131:O132"/>
    <mergeCell ref="T140:U140"/>
    <mergeCell ref="T138:U138"/>
    <mergeCell ref="R125:S125"/>
    <mergeCell ref="T127:U127"/>
    <mergeCell ref="T130:U130"/>
    <mergeCell ref="D155:P155"/>
    <mergeCell ref="R138:S138"/>
    <mergeCell ref="T142:U142"/>
    <mergeCell ref="C208:D208"/>
    <mergeCell ref="G206:U206"/>
    <mergeCell ref="G208:U208"/>
    <mergeCell ref="C202:D202"/>
    <mergeCell ref="R122:S122"/>
    <mergeCell ref="C115:E118"/>
    <mergeCell ref="D153:P153"/>
    <mergeCell ref="C135:E142"/>
    <mergeCell ref="R135:S135"/>
    <mergeCell ref="R141:S141"/>
    <mergeCell ref="R129:S129"/>
    <mergeCell ref="T144:U144"/>
    <mergeCell ref="T132:U132"/>
    <mergeCell ref="T134:U134"/>
    <mergeCell ref="T136:U136"/>
    <mergeCell ref="C200:U200"/>
    <mergeCell ref="F139:O140"/>
    <mergeCell ref="F141:O142"/>
    <mergeCell ref="R142:S142"/>
    <mergeCell ref="R140:S140"/>
    <mergeCell ref="R137:S137"/>
    <mergeCell ref="T36:U37"/>
    <mergeCell ref="T38:U39"/>
    <mergeCell ref="T34:U35"/>
    <mergeCell ref="R36:S37"/>
    <mergeCell ref="R34:S35"/>
    <mergeCell ref="C148:P151"/>
    <mergeCell ref="R136:S136"/>
    <mergeCell ref="R151:S151"/>
    <mergeCell ref="Q146:U146"/>
    <mergeCell ref="R139:S139"/>
    <mergeCell ref="R131:S131"/>
    <mergeCell ref="R133:S133"/>
    <mergeCell ref="R130:S130"/>
    <mergeCell ref="F144:P144"/>
    <mergeCell ref="F135:O136"/>
    <mergeCell ref="R134:S134"/>
    <mergeCell ref="T110:U110"/>
    <mergeCell ref="T108:U108"/>
    <mergeCell ref="R109:S109"/>
    <mergeCell ref="R108:S108"/>
    <mergeCell ref="F121:O122"/>
    <mergeCell ref="F123:O124"/>
    <mergeCell ref="F117:O118"/>
    <mergeCell ref="R121:S121"/>
    <mergeCell ref="E10:I10"/>
    <mergeCell ref="M11:S11"/>
    <mergeCell ref="T13:U13"/>
    <mergeCell ref="T14:U14"/>
    <mergeCell ref="T12:U12"/>
    <mergeCell ref="R38:S39"/>
    <mergeCell ref="P40:P41"/>
    <mergeCell ref="R62:S63"/>
    <mergeCell ref="T60:U61"/>
    <mergeCell ref="T62:U63"/>
    <mergeCell ref="F38:P39"/>
    <mergeCell ref="K46:O47"/>
    <mergeCell ref="K48:O49"/>
    <mergeCell ref="T26:U26"/>
    <mergeCell ref="T27:U27"/>
    <mergeCell ref="T28:U28"/>
    <mergeCell ref="R30:S30"/>
    <mergeCell ref="R47:S47"/>
    <mergeCell ref="C34:E37"/>
    <mergeCell ref="O42:P43"/>
    <mergeCell ref="P44:P45"/>
    <mergeCell ref="F36:P37"/>
    <mergeCell ref="R41:S41"/>
    <mergeCell ref="T30:U30"/>
    <mergeCell ref="R27:S27"/>
    <mergeCell ref="F29:P30"/>
    <mergeCell ref="F28:P28"/>
    <mergeCell ref="A2:A82"/>
    <mergeCell ref="C2:L4"/>
    <mergeCell ref="C5:L5"/>
    <mergeCell ref="C67:E72"/>
    <mergeCell ref="C65:P65"/>
    <mergeCell ref="F62:P63"/>
    <mergeCell ref="C10:D10"/>
    <mergeCell ref="M2:U2"/>
    <mergeCell ref="M3:U3"/>
    <mergeCell ref="M4:U5"/>
    <mergeCell ref="K15:S16"/>
    <mergeCell ref="K17:S18"/>
    <mergeCell ref="C9:D9"/>
    <mergeCell ref="T17:U18"/>
    <mergeCell ref="T11:U11"/>
    <mergeCell ref="J10:K10"/>
    <mergeCell ref="G11:K11"/>
    <mergeCell ref="E9:U9"/>
    <mergeCell ref="L10:U10"/>
    <mergeCell ref="C79:E82"/>
    <mergeCell ref="C22:P22"/>
    <mergeCell ref="C38:E39"/>
    <mergeCell ref="P53:P54"/>
    <mergeCell ref="P58:P61"/>
    <mergeCell ref="P46:P47"/>
    <mergeCell ref="F46:J49"/>
    <mergeCell ref="P48:P49"/>
    <mergeCell ref="K50:O52"/>
    <mergeCell ref="F40:I41"/>
    <mergeCell ref="C11:E11"/>
    <mergeCell ref="C32:P32"/>
    <mergeCell ref="J15:J16"/>
    <mergeCell ref="C13:D14"/>
    <mergeCell ref="E13:J13"/>
    <mergeCell ref="L14:S14"/>
    <mergeCell ref="R26:S26"/>
    <mergeCell ref="C17:I18"/>
    <mergeCell ref="J17:J18"/>
    <mergeCell ref="C27:E30"/>
    <mergeCell ref="J19:J20"/>
    <mergeCell ref="C19:I20"/>
    <mergeCell ref="C26:E26"/>
    <mergeCell ref="F26:P26"/>
    <mergeCell ref="K19:S20"/>
    <mergeCell ref="R24:S24"/>
    <mergeCell ref="T114:U114"/>
    <mergeCell ref="R106:S106"/>
    <mergeCell ref="K58:N61"/>
    <mergeCell ref="O58:O61"/>
    <mergeCell ref="C88:L88"/>
    <mergeCell ref="P50:P52"/>
    <mergeCell ref="T71:U72"/>
    <mergeCell ref="K55:O55"/>
    <mergeCell ref="C92:U92"/>
    <mergeCell ref="C85:L87"/>
    <mergeCell ref="C40:E61"/>
    <mergeCell ref="F56:J61"/>
    <mergeCell ref="K56:N57"/>
    <mergeCell ref="M86:U86"/>
    <mergeCell ref="R96:S96"/>
    <mergeCell ref="F96:P96"/>
    <mergeCell ref="R77:S78"/>
    <mergeCell ref="T77:U78"/>
    <mergeCell ref="R111:S111"/>
    <mergeCell ref="R113:S113"/>
    <mergeCell ref="C62:E63"/>
    <mergeCell ref="F76:J78"/>
    <mergeCell ref="K76:P78"/>
    <mergeCell ref="R81:S82"/>
    <mergeCell ref="F79:J82"/>
    <mergeCell ref="M85:U85"/>
    <mergeCell ref="C76:E78"/>
    <mergeCell ref="O56:O57"/>
    <mergeCell ref="R60:S61"/>
    <mergeCell ref="R71:S72"/>
    <mergeCell ref="T56:U57"/>
    <mergeCell ref="K79:O80"/>
    <mergeCell ref="F34:P35"/>
    <mergeCell ref="T120:U120"/>
    <mergeCell ref="F119:O120"/>
    <mergeCell ref="K67:P68"/>
    <mergeCell ref="P79:P80"/>
    <mergeCell ref="K70:P70"/>
    <mergeCell ref="K71:P71"/>
    <mergeCell ref="K72:P72"/>
    <mergeCell ref="C74:P74"/>
    <mergeCell ref="J40:J41"/>
    <mergeCell ref="T112:U112"/>
    <mergeCell ref="C100:U100"/>
    <mergeCell ref="C98:O98"/>
    <mergeCell ref="C94:E96"/>
    <mergeCell ref="F94:P95"/>
    <mergeCell ref="F107:O108"/>
    <mergeCell ref="C105:E114"/>
    <mergeCell ref="P98:U98"/>
    <mergeCell ref="F111:O112"/>
    <mergeCell ref="F109:O110"/>
    <mergeCell ref="Q90:U90"/>
    <mergeCell ref="C90:P90"/>
    <mergeCell ref="K81:O82"/>
    <mergeCell ref="M87:U88"/>
    <mergeCell ref="O40:O41"/>
    <mergeCell ref="K42:N43"/>
    <mergeCell ref="K40:N41"/>
    <mergeCell ref="K44:N45"/>
    <mergeCell ref="F42:J45"/>
    <mergeCell ref="R132:S132"/>
    <mergeCell ref="R114:S114"/>
    <mergeCell ref="R112:S112"/>
    <mergeCell ref="F113:O114"/>
    <mergeCell ref="R44:S45"/>
    <mergeCell ref="P81:P82"/>
    <mergeCell ref="R116:S116"/>
    <mergeCell ref="R120:S120"/>
    <mergeCell ref="R117:S117"/>
    <mergeCell ref="R119:S119"/>
    <mergeCell ref="C210:D210"/>
    <mergeCell ref="G210:U210"/>
    <mergeCell ref="C204:D204"/>
    <mergeCell ref="D160:P160"/>
    <mergeCell ref="D162:P162"/>
    <mergeCell ref="C201:U201"/>
    <mergeCell ref="C175:U182"/>
    <mergeCell ref="C187:U194"/>
    <mergeCell ref="C199:U199"/>
    <mergeCell ref="C206:D206"/>
    <mergeCell ref="C198:U198"/>
    <mergeCell ref="Q1:U1"/>
    <mergeCell ref="A85:A169"/>
    <mergeCell ref="F67:J72"/>
    <mergeCell ref="K69:P69"/>
    <mergeCell ref="R28:S28"/>
    <mergeCell ref="R42:S42"/>
    <mergeCell ref="R43:S43"/>
    <mergeCell ref="F27:P27"/>
    <mergeCell ref="F7:U7"/>
    <mergeCell ref="C131:E134"/>
    <mergeCell ref="T116:U116"/>
    <mergeCell ref="F115:O116"/>
    <mergeCell ref="R118:S118"/>
    <mergeCell ref="R115:S115"/>
    <mergeCell ref="R128:S128"/>
    <mergeCell ref="R127:S127"/>
    <mergeCell ref="R126:S126"/>
    <mergeCell ref="R124:S124"/>
    <mergeCell ref="O44:O45"/>
    <mergeCell ref="R54:S55"/>
    <mergeCell ref="F50:J55"/>
    <mergeCell ref="K53:O54"/>
    <mergeCell ref="C119:E124"/>
    <mergeCell ref="C125:E130"/>
  </mergeCells>
  <phoneticPr fontId="0" type="noConversion"/>
  <conditionalFormatting sqref="T144">
    <cfRule type="cellIs" dxfId="26" priority="1" stopIfTrue="1" operator="lessThan">
      <formula>10</formula>
    </cfRule>
  </conditionalFormatting>
  <conditionalFormatting sqref="T30:U30">
    <cfRule type="expression" dxfId="25" priority="2" stopIfTrue="1">
      <formula>($W$30&lt;&gt;"")</formula>
    </cfRule>
  </conditionalFormatting>
  <conditionalFormatting sqref="W13:Z20">
    <cfRule type="expression" dxfId="24" priority="3" stopIfTrue="1">
      <formula>(UsoHab=MarcaSeleccionado)</formula>
    </cfRule>
  </conditionalFormatting>
  <conditionalFormatting sqref="T26:U28 T34:U39 T71:U72 T94:U96">
    <cfRule type="expression" dxfId="23" priority="4" stopIfTrue="1">
      <formula>(UPPER(LEFT(T26,1))&lt;&gt;"S")</formula>
    </cfRule>
  </conditionalFormatting>
  <conditionalFormatting sqref="T56:U57 T60:U61">
    <cfRule type="expression" dxfId="22" priority="5" stopIfTrue="1">
      <formula>($W$57&lt;&gt;"")</formula>
    </cfRule>
  </conditionalFormatting>
  <conditionalFormatting sqref="P79:P80">
    <cfRule type="expression" dxfId="21" priority="6" stopIfTrue="1">
      <formula>($W$80&lt;&gt;"")</formula>
    </cfRule>
  </conditionalFormatting>
  <conditionalFormatting sqref="F11 L11 T11:U11">
    <cfRule type="expression" dxfId="20" priority="7" stopIfTrue="1">
      <formula>(Err_TipoEdif=1)</formula>
    </cfRule>
  </conditionalFormatting>
  <conditionalFormatting sqref="C10:D10">
    <cfRule type="expression" dxfId="19" priority="8" stopIfTrue="1">
      <formula>(Err_Comarca=1)</formula>
    </cfRule>
  </conditionalFormatting>
  <conditionalFormatting sqref="J10:K10">
    <cfRule type="expression" dxfId="18" priority="9" stopIfTrue="1">
      <formula>(Err_Pob=1)</formula>
    </cfRule>
  </conditionalFormatting>
  <conditionalFormatting sqref="C13:D14">
    <cfRule type="expression" dxfId="17" priority="10" stopIfTrue="1">
      <formula>(Err_Usos=1)</formula>
    </cfRule>
  </conditionalFormatting>
  <conditionalFormatting sqref="T81:U82">
    <cfRule type="expression" dxfId="16" priority="11" stopIfTrue="1">
      <formula>($W$82&lt;&gt;"")</formula>
    </cfRule>
  </conditionalFormatting>
  <conditionalFormatting sqref="T77:U78">
    <cfRule type="expression" dxfId="15" priority="12" stopIfTrue="1">
      <formula>($W$78&lt;&gt;"")</formula>
    </cfRule>
  </conditionalFormatting>
  <conditionalFormatting sqref="L165">
    <cfRule type="cellIs" dxfId="14" priority="13" stopIfTrue="1" operator="notEqual">
      <formula>""</formula>
    </cfRule>
  </conditionalFormatting>
  <conditionalFormatting sqref="W7">
    <cfRule type="cellIs" dxfId="13" priority="14" stopIfTrue="1" operator="notEqual">
      <formula>""</formula>
    </cfRule>
  </conditionalFormatting>
  <dataValidations count="7">
    <dataValidation allowBlank="1" showInputMessage="1" showErrorMessage="1" promptTitle="Valors posibles" prompt="Marca amb una X" sqref="F11 L11 T11:U11"/>
    <dataValidation type="list" allowBlank="1" showInputMessage="1" showErrorMessage="1" errorTitle="Error" error="Valors posibles: S o N" promptTitle="Valors posibles" prompt="S/N" sqref="P46:P55 T71:U72 T34:U39 T77:U78 T60:U63 P79:P82 T94:U96 T56:U57">
      <formula1>LstSiNo</formula1>
    </dataValidation>
    <dataValidation errorStyle="warning" allowBlank="1" showDropDown="1" errorTitle="Error" error="Valors posibles: X" sqref="R108:S108 R110:S110 R112:S112 R114:S114 R116:S116 R118:S118 R120:S120 R122:S122 R124:S124 R127:S127 R130:S130 R132:S132 R134:S134 R136:S136 R138:S138 R140:S140 R142:S142 R106:S106"/>
    <dataValidation errorStyle="warning" allowBlank="1" showDropDown="1" errorTitle="Error" error="Valors posibles: X" promptTitle="Valors posibles" prompt="Marca amb una X" sqref="R81:S82 R77:S78 R71:S72 R60:S63 R94:S96 R57:S58 R54:S55 R34:S39 R30:S30 R44:S45 R26:S28"/>
    <dataValidation allowBlank="1" errorTitle="Error" error="Valors posibles: S o N" promptTitle="Valors posibles" prompt="S/N" sqref="P106:P142 T81:U82"/>
    <dataValidation type="list" allowBlank="1" showInputMessage="1" showErrorMessage="1" errorTitle="Error" error="Valors posibles: S o en blanc" promptTitle="Valors posibles" prompt="S o en blanc" sqref="T106:U106 T108:U108 T110:U110 T112:U112 T114:U114 T116:U116 T118:U118 T120:U120 T122:U122 T124:U124 T127:U127 T130:U130 T132:U132 T134:U134 T136:U136 T138:U138 T140:U140 T142:U142 T30:U30">
      <formula1>LstSiBl</formula1>
    </dataValidation>
    <dataValidation type="list" allowBlank="1" showInputMessage="1" showErrorMessage="1" errorTitle="Error" error="Valors posibles: Sí o No _x000a_(obligat posar sí)" promptTitle="Valors posibles" prompt="S/N_x000a_(obligat posar S)" sqref="T26:U28">
      <formula1>LstSiNo</formula1>
    </dataValidation>
  </dataValidations>
  <printOptions horizontalCentered="1"/>
  <pageMargins left="0.15748031496062992" right="0.15748031496062992" top="0.19685039370078741" bottom="0.19685039370078741" header="0" footer="0"/>
  <pageSetup paperSize="9" scale="95" fitToHeight="2" orientation="portrait" horizontalDpi="4294967293" verticalDpi="1200" r:id="rId1"/>
  <headerFooter alignWithMargins="0">
    <oddFooter>&amp;R&amp;P/&amp;N</oddFooter>
  </headerFooter>
  <rowBreaks count="1" manualBreakCount="1">
    <brk id="83" max="21" man="1"/>
  </rowBreaks>
  <ignoredErrors>
    <ignoredError sqref="O42 T16 U19 T20 T18 U17 U20 U15 U18 U16 E13:E14" unlockedFormula="1"/>
    <ignoredError sqref="J20 J18" formula="1" unlockedFormula="1"/>
    <ignoredError sqref="P44" numberStoredAsText="1"/>
  </ignoredErrors>
  <drawing r:id="rId2"/>
  <legacyDrawing r:id="rId3"/>
  <controls>
    <mc:AlternateContent xmlns:mc="http://schemas.openxmlformats.org/markup-compatibility/2006">
      <mc:Choice Requires="x14">
        <control shapeId="1025" r:id="rId4" name="Abcpdf1">
          <controlPr locked="0" defaultSize="0" autoLine="0" autoPict="0" linkedCell="TxtCodiBar" r:id="rId5">
            <anchor moveWithCells="1">
              <from>
                <xdr:col>2</xdr:col>
                <xdr:colOff>167640</xdr:colOff>
                <xdr:row>164</xdr:row>
                <xdr:rowOff>22860</xdr:rowOff>
              </from>
              <to>
                <xdr:col>10</xdr:col>
                <xdr:colOff>76200</xdr:colOff>
                <xdr:row>169</xdr:row>
                <xdr:rowOff>266700</xdr:rowOff>
              </to>
            </anchor>
          </controlPr>
        </control>
      </mc:Choice>
      <mc:Fallback>
        <control shapeId="1025" r:id="rId4" name="Abcpdf1"/>
      </mc:Fallback>
    </mc:AlternateContent>
    <mc:AlternateContent xmlns:mc="http://schemas.openxmlformats.org/markup-compatibility/2006">
      <mc:Choice Requires="x14">
        <control shapeId="1029" r:id="rId6" name="cmbCriterisDemanda">
          <controlPr defaultSize="0" print="0" autoLine="0" linkedCell="UsoEdifSubTipo" listFillRange="LstCriterisDemanda" r:id="rId7">
            <anchor moveWithCells="1">
              <from>
                <xdr:col>3</xdr:col>
                <xdr:colOff>396240</xdr:colOff>
                <xdr:row>12</xdr:row>
                <xdr:rowOff>0</xdr:rowOff>
              </from>
              <to>
                <xdr:col>9</xdr:col>
                <xdr:colOff>327660</xdr:colOff>
                <xdr:row>13</xdr:row>
                <xdr:rowOff>15240</xdr:rowOff>
              </to>
            </anchor>
          </controlPr>
        </control>
      </mc:Choice>
      <mc:Fallback>
        <control shapeId="1029" r:id="rId6" name="cmbCriterisDemanda"/>
      </mc:Fallback>
    </mc:AlternateContent>
    <mc:AlternateContent xmlns:mc="http://schemas.openxmlformats.org/markup-compatibility/2006">
      <mc:Choice Requires="x14">
        <control shapeId="1032" r:id="rId8" name="cmbComarques">
          <controlPr defaultSize="0" print="0" autoLine="0" autoPict="0" linkedCell="Comarca" listFillRange="LstComarquesClasCli" r:id="rId9">
            <anchor moveWithCells="1">
              <from>
                <xdr:col>3</xdr:col>
                <xdr:colOff>266700</xdr:colOff>
                <xdr:row>9</xdr:row>
                <xdr:rowOff>7620</xdr:rowOff>
              </from>
              <to>
                <xdr:col>8</xdr:col>
                <xdr:colOff>289560</xdr:colOff>
                <xdr:row>10</xdr:row>
                <xdr:rowOff>30480</xdr:rowOff>
              </to>
            </anchor>
          </controlPr>
        </control>
      </mc:Choice>
      <mc:Fallback>
        <control shapeId="1032" r:id="rId8" name="cmbComarques"/>
      </mc:Fallback>
    </mc:AlternateContent>
    <mc:AlternateContent xmlns:mc="http://schemas.openxmlformats.org/markup-compatibility/2006">
      <mc:Choice Requires="x14">
        <control shapeId="1037" r:id="rId10" name="cmdCBLeeFrm">
          <controlPr defaultSize="0" print="0" autoLine="0" r:id="rId11">
            <anchor moveWithCells="1">
              <from>
                <xdr:col>22</xdr:col>
                <xdr:colOff>175260</xdr:colOff>
                <xdr:row>1</xdr:row>
                <xdr:rowOff>7620</xdr:rowOff>
              </from>
              <to>
                <xdr:col>24</xdr:col>
                <xdr:colOff>60960</xdr:colOff>
                <xdr:row>2</xdr:row>
                <xdr:rowOff>114300</xdr:rowOff>
              </to>
            </anchor>
          </controlPr>
        </control>
      </mc:Choice>
      <mc:Fallback>
        <control shapeId="1037" r:id="rId10" name="cmdCBLeeFrm"/>
      </mc:Fallback>
    </mc:AlternateContent>
    <mc:AlternateContent xmlns:mc="http://schemas.openxmlformats.org/markup-compatibility/2006">
      <mc:Choice Requires="x14">
        <control shapeId="1038" r:id="rId12" name="cmbCriterisDemanda2">
          <controlPr defaultSize="0" print="0" autoLine="0" linkedCell="UsoEdifSubTipo2" listFillRange="LstCriterisDemanda" r:id="rId13">
            <anchor moveWithCells="1">
              <from>
                <xdr:col>3</xdr:col>
                <xdr:colOff>396240</xdr:colOff>
                <xdr:row>13</xdr:row>
                <xdr:rowOff>0</xdr:rowOff>
              </from>
              <to>
                <xdr:col>9</xdr:col>
                <xdr:colOff>327660</xdr:colOff>
                <xdr:row>14</xdr:row>
                <xdr:rowOff>15240</xdr:rowOff>
              </to>
            </anchor>
          </controlPr>
        </control>
      </mc:Choice>
      <mc:Fallback>
        <control shapeId="1038" r:id="rId12" name="cmbCriterisDemanda2"/>
      </mc:Fallback>
    </mc:AlternateContent>
    <mc:AlternateContent xmlns:mc="http://schemas.openxmlformats.org/markup-compatibility/2006">
      <mc:Choice Requires="x14">
        <control shapeId="1039" r:id="rId14" name="cmbCriterisDemanda3">
          <controlPr defaultSize="0" print="0" autoLine="0" linkedCell="UsoEdifSubTipo3" listFillRange="LstCriterisDemanda" r:id="rId15">
            <anchor moveWithCells="1">
              <from>
                <xdr:col>11</xdr:col>
                <xdr:colOff>45720</xdr:colOff>
                <xdr:row>11</xdr:row>
                <xdr:rowOff>144780</xdr:rowOff>
              </from>
              <to>
                <xdr:col>18</xdr:col>
                <xdr:colOff>0</xdr:colOff>
                <xdr:row>13</xdr:row>
                <xdr:rowOff>7620</xdr:rowOff>
              </to>
            </anchor>
          </controlPr>
        </control>
      </mc:Choice>
      <mc:Fallback>
        <control shapeId="1039" r:id="rId14" name="cmbCriterisDemanda3"/>
      </mc:Fallback>
    </mc:AlternateContent>
    <mc:AlternateContent xmlns:mc="http://schemas.openxmlformats.org/markup-compatibility/2006">
      <mc:Choice Requires="x14">
        <control shapeId="1040" r:id="rId16" name="cmbCriterisDemanda4">
          <controlPr defaultSize="0" print="0" autoLine="0" linkedCell="UsoEdifSubTipo4" listFillRange="LstCriterisDemanda" r:id="rId17">
            <anchor moveWithCells="1">
              <from>
                <xdr:col>11</xdr:col>
                <xdr:colOff>45720</xdr:colOff>
                <xdr:row>13</xdr:row>
                <xdr:rowOff>0</xdr:rowOff>
              </from>
              <to>
                <xdr:col>18</xdr:col>
                <xdr:colOff>0</xdr:colOff>
                <xdr:row>14</xdr:row>
                <xdr:rowOff>15240</xdr:rowOff>
              </to>
            </anchor>
          </controlPr>
        </control>
      </mc:Choice>
      <mc:Fallback>
        <control shapeId="1040" r:id="rId16" name="cmbCriterisDemanda4"/>
      </mc:Fallback>
    </mc:AlternateContent>
    <mc:AlternateContent xmlns:mc="http://schemas.openxmlformats.org/markup-compatibility/2006">
      <mc:Choice Requires="x14">
        <control shapeId="1058" r:id="rId18" name="cmbPoblacions">
          <controlPr defaultSize="0" print="0" autoLine="0" linkedCell="Poblacion" r:id="rId19">
            <anchor moveWithCells="1">
              <from>
                <xdr:col>10</xdr:col>
                <xdr:colOff>480060</xdr:colOff>
                <xdr:row>9</xdr:row>
                <xdr:rowOff>0</xdr:rowOff>
              </from>
              <to>
                <xdr:col>20</xdr:col>
                <xdr:colOff>182880</xdr:colOff>
                <xdr:row>10</xdr:row>
                <xdr:rowOff>22860</xdr:rowOff>
              </to>
            </anchor>
          </controlPr>
        </control>
      </mc:Choice>
      <mc:Fallback>
        <control shapeId="1058" r:id="rId18" name="cmbPoblacion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6"/>
  <dimension ref="A1:AJ210"/>
  <sheetViews>
    <sheetView showGridLines="0" tabSelected="1" topLeftCell="A141" zoomScale="115" zoomScaleNormal="100" workbookViewId="0">
      <selection activeCell="W150" sqref="W150"/>
    </sheetView>
  </sheetViews>
  <sheetFormatPr baseColWidth="10" defaultColWidth="11.44140625" defaultRowHeight="10.5" customHeight="1"/>
  <cols>
    <col min="1" max="1" width="2.33203125" style="1" customWidth="1"/>
    <col min="2" max="2" width="0.6640625" style="1" customWidth="1"/>
    <col min="3" max="3" width="5.88671875" style="1" customWidth="1"/>
    <col min="4" max="4" width="6.33203125" style="1" customWidth="1"/>
    <col min="5" max="5" width="8.109375" style="1" customWidth="1"/>
    <col min="6" max="6" width="5.5546875" style="1" customWidth="1"/>
    <col min="7" max="7" width="6.5546875" style="1" customWidth="1"/>
    <col min="8" max="8" width="6.109375" style="1" customWidth="1"/>
    <col min="9" max="9" width="4.33203125" style="1" customWidth="1"/>
    <col min="10" max="10" width="5.6640625" style="1" customWidth="1"/>
    <col min="11" max="11" width="7.33203125" style="1" customWidth="1"/>
    <col min="12" max="12" width="5.5546875" style="1" customWidth="1"/>
    <col min="13" max="13" width="9.44140625" style="1" customWidth="1"/>
    <col min="14" max="14" width="6.33203125" style="1" customWidth="1"/>
    <col min="15" max="15" width="5.44140625" style="1" customWidth="1"/>
    <col min="16" max="16" width="4.44140625" style="1" customWidth="1"/>
    <col min="17" max="17" width="1.109375" style="1" customWidth="1"/>
    <col min="18" max="18" width="1.33203125" style="1" customWidth="1"/>
    <col min="19" max="19" width="2.88671875" style="1" customWidth="1"/>
    <col min="20" max="21" width="3.6640625" style="1" customWidth="1"/>
    <col min="22" max="22" width="1" style="1" customWidth="1"/>
    <col min="23" max="26" width="11.44140625" style="1"/>
    <col min="27" max="27" width="21.33203125" style="1" hidden="1" customWidth="1"/>
    <col min="28" max="28" width="21.6640625" style="1" hidden="1" customWidth="1"/>
    <col min="29" max="29" width="18.5546875" style="1" hidden="1" customWidth="1"/>
    <col min="30" max="34" width="11.44140625" style="1" hidden="1" customWidth="1"/>
    <col min="35" max="35" width="11.44140625" style="84" hidden="1" customWidth="1"/>
    <col min="36" max="36" width="11.44140625" style="1" hidden="1" customWidth="1"/>
    <col min="37" max="16384" width="11.44140625" style="1"/>
  </cols>
  <sheetData>
    <row r="1" spans="1:35" ht="10.5" customHeight="1">
      <c r="Q1" s="134" t="s">
        <v>1225</v>
      </c>
      <c r="R1" s="134"/>
      <c r="S1" s="134"/>
      <c r="T1" s="134"/>
      <c r="U1" s="134"/>
    </row>
    <row r="2" spans="1:35" ht="12.6" customHeight="1">
      <c r="A2" s="135" t="s">
        <v>1223</v>
      </c>
      <c r="C2" s="335" t="s">
        <v>94</v>
      </c>
      <c r="D2" s="336"/>
      <c r="E2" s="336"/>
      <c r="F2" s="336"/>
      <c r="G2" s="336"/>
      <c r="H2" s="336"/>
      <c r="I2" s="336"/>
      <c r="J2" s="336"/>
      <c r="K2" s="336"/>
      <c r="L2" s="336"/>
      <c r="M2" s="309" t="s">
        <v>2</v>
      </c>
      <c r="N2" s="310"/>
      <c r="O2" s="310"/>
      <c r="P2" s="310"/>
      <c r="Q2" s="310"/>
      <c r="R2" s="310"/>
      <c r="S2" s="310"/>
      <c r="T2" s="310"/>
      <c r="U2" s="311"/>
    </row>
    <row r="3" spans="1:35" ht="12.6" customHeight="1">
      <c r="A3" s="136"/>
      <c r="C3" s="338"/>
      <c r="D3" s="339"/>
      <c r="E3" s="339"/>
      <c r="F3" s="339"/>
      <c r="G3" s="339"/>
      <c r="H3" s="339"/>
      <c r="I3" s="339"/>
      <c r="J3" s="339"/>
      <c r="K3" s="339"/>
      <c r="L3" s="339"/>
      <c r="M3" s="378" t="s">
        <v>1204</v>
      </c>
      <c r="N3" s="379"/>
      <c r="O3" s="379"/>
      <c r="P3" s="379"/>
      <c r="Q3" s="379"/>
      <c r="R3" s="379"/>
      <c r="S3" s="379"/>
      <c r="T3" s="379"/>
      <c r="U3" s="380"/>
    </row>
    <row r="4" spans="1:35" ht="12.6" customHeight="1">
      <c r="A4" s="136"/>
      <c r="C4" s="338"/>
      <c r="D4" s="339"/>
      <c r="E4" s="339"/>
      <c r="F4" s="339"/>
      <c r="G4" s="339"/>
      <c r="H4" s="339"/>
      <c r="I4" s="339"/>
      <c r="J4" s="339"/>
      <c r="K4" s="339"/>
      <c r="L4" s="339"/>
      <c r="M4" s="279" t="s">
        <v>1205</v>
      </c>
      <c r="N4" s="280"/>
      <c r="O4" s="280"/>
      <c r="P4" s="280"/>
      <c r="Q4" s="280"/>
      <c r="R4" s="280"/>
      <c r="S4" s="280"/>
      <c r="T4" s="280"/>
      <c r="U4" s="281"/>
    </row>
    <row r="5" spans="1:35" ht="10.5" customHeight="1">
      <c r="A5" s="136"/>
      <c r="C5" s="324" t="s">
        <v>95</v>
      </c>
      <c r="D5" s="325"/>
      <c r="E5" s="325"/>
      <c r="F5" s="325"/>
      <c r="G5" s="325"/>
      <c r="H5" s="325"/>
      <c r="I5" s="325"/>
      <c r="J5" s="325"/>
      <c r="K5" s="325"/>
      <c r="L5" s="325"/>
      <c r="M5" s="282"/>
      <c r="N5" s="283"/>
      <c r="O5" s="283"/>
      <c r="P5" s="283"/>
      <c r="Q5" s="283"/>
      <c r="R5" s="283"/>
      <c r="S5" s="283"/>
      <c r="T5" s="283"/>
      <c r="U5" s="284"/>
    </row>
    <row r="6" spans="1:35" ht="6" customHeight="1">
      <c r="A6" s="136"/>
    </row>
    <row r="7" spans="1:35" s="3" customFormat="1" ht="10.5" customHeight="1">
      <c r="A7" s="136"/>
      <c r="C7" s="2" t="s">
        <v>3</v>
      </c>
      <c r="F7" s="390" t="str">
        <f>IF(ecoeficiencia!$F$7="","",ecoeficiencia!$F$7)</f>
        <v>2021,27-Modular</v>
      </c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2"/>
      <c r="AI7" s="85"/>
    </row>
    <row r="8" spans="1:35" s="3" customFormat="1" ht="3" customHeight="1" thickBot="1">
      <c r="A8" s="136"/>
      <c r="AI8" s="85"/>
    </row>
    <row r="9" spans="1:35" s="4" customFormat="1" ht="15.75" customHeight="1">
      <c r="A9" s="136"/>
      <c r="C9" s="383" t="s">
        <v>4</v>
      </c>
      <c r="D9" s="384"/>
      <c r="E9" s="391" t="str">
        <f>IF(ecoeficiencia!$E$9="","",ecoeficiencia!$E$9)</f>
        <v/>
      </c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1"/>
      <c r="U9" s="392"/>
      <c r="W9" s="576" t="s">
        <v>1</v>
      </c>
      <c r="X9" s="577"/>
      <c r="Y9" s="577"/>
      <c r="Z9" s="578"/>
      <c r="AI9" s="85"/>
    </row>
    <row r="10" spans="1:35" s="4" customFormat="1" ht="16.5" customHeight="1" thickBot="1">
      <c r="A10" s="136"/>
      <c r="C10" s="354" t="s">
        <v>1202</v>
      </c>
      <c r="D10" s="355"/>
      <c r="E10" s="396" t="str">
        <f>Comarca</f>
        <v>Segrià</v>
      </c>
      <c r="F10" s="396"/>
      <c r="G10" s="396"/>
      <c r="H10" s="396"/>
      <c r="I10" s="397"/>
      <c r="J10" s="383" t="s">
        <v>5</v>
      </c>
      <c r="K10" s="389"/>
      <c r="L10" s="390" t="str">
        <f>Poblacion</f>
        <v>lleida</v>
      </c>
      <c r="M10" s="391"/>
      <c r="N10" s="391"/>
      <c r="O10" s="391"/>
      <c r="P10" s="391"/>
      <c r="Q10" s="391"/>
      <c r="R10" s="391"/>
      <c r="S10" s="391"/>
      <c r="T10" s="391"/>
      <c r="U10" s="392"/>
      <c r="W10" s="579"/>
      <c r="X10" s="580"/>
      <c r="Y10" s="580"/>
      <c r="Z10" s="581"/>
      <c r="AI10" s="85"/>
    </row>
    <row r="11" spans="1:35" s="4" customFormat="1" ht="17.25" customHeight="1">
      <c r="A11" s="136"/>
      <c r="C11" s="354" t="s">
        <v>6</v>
      </c>
      <c r="D11" s="355"/>
      <c r="E11" s="355"/>
      <c r="F11" s="100" t="str">
        <f>IF(ecoeficiencia!F11="","",ecoeficiencia!F11)</f>
        <v>x</v>
      </c>
      <c r="G11" s="355" t="s">
        <v>7</v>
      </c>
      <c r="H11" s="355"/>
      <c r="I11" s="355"/>
      <c r="J11" s="355"/>
      <c r="K11" s="355"/>
      <c r="L11" s="101" t="str">
        <f>IF(ecoeficiencia!L11="","",ecoeficiencia!L11)</f>
        <v/>
      </c>
      <c r="M11" s="354" t="s">
        <v>8</v>
      </c>
      <c r="N11" s="355"/>
      <c r="O11" s="355"/>
      <c r="P11" s="355"/>
      <c r="Q11" s="355"/>
      <c r="R11" s="355"/>
      <c r="S11" s="398"/>
      <c r="T11" s="470" t="str">
        <f>IF(ecoeficiencia!T11="","",ecoeficiencia!T11)</f>
        <v/>
      </c>
      <c r="U11" s="150" t="str">
        <f>IF(ecoeficiencia!U11="","",ecoeficiencia!U11)</f>
        <v/>
      </c>
      <c r="AA11" s="39">
        <f>IF(UPPER(F11)="X",1,IF(UPPER(L11)="X",2,IF(UPPER(T11)="X",3,0)))</f>
        <v>1</v>
      </c>
      <c r="AI11" s="85"/>
    </row>
    <row r="12" spans="1:35" ht="12" customHeight="1">
      <c r="A12" s="136"/>
      <c r="K12" s="67" t="s">
        <v>224</v>
      </c>
      <c r="T12" s="403" t="s">
        <v>224</v>
      </c>
      <c r="U12" s="403"/>
      <c r="AI12" s="84">
        <f>Err_TipoEdif</f>
        <v>0</v>
      </c>
    </row>
    <row r="13" spans="1:35" s="3" customFormat="1" ht="18.75" customHeight="1">
      <c r="A13" s="136"/>
      <c r="C13" s="266" t="s">
        <v>10</v>
      </c>
      <c r="D13" s="267"/>
      <c r="E13" s="358" t="str">
        <f>ecoeficiencia!E13</f>
        <v>Albergs</v>
      </c>
      <c r="F13" s="358"/>
      <c r="G13" s="358"/>
      <c r="H13" s="358"/>
      <c r="I13" s="358"/>
      <c r="J13" s="359"/>
      <c r="K13" s="102">
        <f>IF(_Usu1="","",_Usu1)</f>
        <v>116</v>
      </c>
      <c r="L13" s="546" t="str">
        <f>ecoeficiencia!L13</f>
        <v>Centres de l'Administració pública, bancs i oficines</v>
      </c>
      <c r="M13" s="547"/>
      <c r="N13" s="547"/>
      <c r="O13" s="547"/>
      <c r="P13" s="547"/>
      <c r="Q13" s="547"/>
      <c r="R13" s="547"/>
      <c r="S13" s="548"/>
      <c r="T13" s="549">
        <f>IF(_Usu3="","",_Usu3)</f>
        <v>30</v>
      </c>
      <c r="U13" s="550"/>
      <c r="W13" s="423"/>
      <c r="X13" s="423"/>
      <c r="Y13" s="423"/>
      <c r="Z13" s="423"/>
      <c r="AE13" s="421" t="s">
        <v>234</v>
      </c>
      <c r="AF13" s="422"/>
      <c r="AG13" s="422"/>
      <c r="AH13" s="422"/>
      <c r="AI13" s="85">
        <f>Err_Comarca</f>
        <v>0</v>
      </c>
    </row>
    <row r="14" spans="1:35" ht="18.75" customHeight="1">
      <c r="A14" s="136"/>
      <c r="C14" s="272"/>
      <c r="D14" s="273"/>
      <c r="E14" s="438" t="str">
        <f>ecoeficiencia!E14</f>
        <v>Vestuaris/dutxes col·lectives (piscines, poliesportius, gimnasos)</v>
      </c>
      <c r="F14" s="438"/>
      <c r="G14" s="438"/>
      <c r="H14" s="438"/>
      <c r="I14" s="438"/>
      <c r="J14" s="439"/>
      <c r="K14" s="103">
        <f>IF(_Usu2="","",_Usu2)</f>
        <v>21</v>
      </c>
      <c r="L14" s="553" t="str">
        <f>ecoeficiencia!L14</f>
        <v/>
      </c>
      <c r="M14" s="554"/>
      <c r="N14" s="554"/>
      <c r="O14" s="554"/>
      <c r="P14" s="554"/>
      <c r="Q14" s="554"/>
      <c r="R14" s="554"/>
      <c r="S14" s="555"/>
      <c r="T14" s="551" t="str">
        <f>IF(_Usu4="","",_Usu4)</f>
        <v/>
      </c>
      <c r="U14" s="552"/>
      <c r="W14" s="423"/>
      <c r="X14" s="423"/>
      <c r="Y14" s="423"/>
      <c r="Z14" s="423"/>
      <c r="AI14" s="84">
        <f>Err_Pob</f>
        <v>0</v>
      </c>
    </row>
    <row r="15" spans="1:35" ht="12" customHeight="1">
      <c r="A15" s="136"/>
      <c r="C15" s="556" t="s">
        <v>11</v>
      </c>
      <c r="D15" s="557"/>
      <c r="E15" s="560" t="s">
        <v>1200</v>
      </c>
      <c r="F15" s="560"/>
      <c r="G15" s="560"/>
      <c r="H15" s="104" t="str">
        <f>IF(NumHabUni="","",NumHabUni)</f>
        <v/>
      </c>
      <c r="I15" s="105"/>
      <c r="J15" s="356" t="str">
        <f>UsoHab</f>
        <v/>
      </c>
      <c r="K15" s="381" t="s">
        <v>49</v>
      </c>
      <c r="L15" s="381"/>
      <c r="M15" s="381"/>
      <c r="N15" s="381"/>
      <c r="O15" s="381"/>
      <c r="P15" s="381"/>
      <c r="Q15" s="381"/>
      <c r="R15" s="381"/>
      <c r="S15" s="382"/>
      <c r="T15" s="445" t="str">
        <f>UsoDoc</f>
        <v/>
      </c>
      <c r="U15" s="446"/>
      <c r="W15" s="85"/>
      <c r="X15" s="85"/>
      <c r="Y15" s="85"/>
      <c r="Z15" s="85"/>
      <c r="AE15" s="5" t="s">
        <v>235</v>
      </c>
      <c r="AF15" s="5" t="s">
        <v>236</v>
      </c>
      <c r="AG15" s="5" t="s">
        <v>237</v>
      </c>
      <c r="AH15" s="5" t="s">
        <v>238</v>
      </c>
      <c r="AI15" s="84">
        <f>Err_Usos</f>
        <v>0</v>
      </c>
    </row>
    <row r="16" spans="1:35" s="5" customFormat="1" ht="12" customHeight="1">
      <c r="A16" s="136"/>
      <c r="C16" s="558"/>
      <c r="D16" s="559"/>
      <c r="E16" s="375" t="s">
        <v>1201</v>
      </c>
      <c r="F16" s="375"/>
      <c r="G16" s="375"/>
      <c r="H16" s="106" t="str">
        <f>IF(NumHabPluri="","",NumHabPluri)</f>
        <v/>
      </c>
      <c r="I16" s="97"/>
      <c r="J16" s="357"/>
      <c r="K16" s="367"/>
      <c r="L16" s="367"/>
      <c r="M16" s="367"/>
      <c r="N16" s="367"/>
      <c r="O16" s="367"/>
      <c r="P16" s="367"/>
      <c r="Q16" s="367"/>
      <c r="R16" s="367"/>
      <c r="S16" s="368"/>
      <c r="T16" s="387"/>
      <c r="U16" s="388"/>
      <c r="W16" s="84"/>
      <c r="X16" s="84"/>
      <c r="Y16" s="84"/>
      <c r="Z16" s="84"/>
      <c r="AA16" s="62" t="s">
        <v>221</v>
      </c>
      <c r="AB16" s="62" t="s">
        <v>221</v>
      </c>
      <c r="AC16" s="62" t="s">
        <v>221</v>
      </c>
      <c r="AD16" s="62" t="s">
        <v>221</v>
      </c>
      <c r="AE16" s="5">
        <v>1.5</v>
      </c>
      <c r="AF16" s="5">
        <v>2</v>
      </c>
      <c r="AG16" s="5">
        <v>3</v>
      </c>
      <c r="AH16" s="5">
        <v>4</v>
      </c>
      <c r="AI16" s="84"/>
    </row>
    <row r="17" spans="1:35" s="5" customFormat="1" ht="12" customHeight="1">
      <c r="A17" s="136"/>
      <c r="C17" s="363" t="s">
        <v>50</v>
      </c>
      <c r="D17" s="364"/>
      <c r="E17" s="364"/>
      <c r="F17" s="364"/>
      <c r="G17" s="364"/>
      <c r="H17" s="364"/>
      <c r="I17" s="365"/>
      <c r="J17" s="369" t="str">
        <f>UsoRes</f>
        <v>X</v>
      </c>
      <c r="K17" s="364" t="s">
        <v>51</v>
      </c>
      <c r="L17" s="364"/>
      <c r="M17" s="364"/>
      <c r="N17" s="364"/>
      <c r="O17" s="364"/>
      <c r="P17" s="364"/>
      <c r="Q17" s="364"/>
      <c r="R17" s="364"/>
      <c r="S17" s="365"/>
      <c r="T17" s="385" t="str">
        <f>UsoSan</f>
        <v/>
      </c>
      <c r="U17" s="386"/>
      <c r="W17" s="85"/>
      <c r="X17" s="85"/>
      <c r="Y17" s="85"/>
      <c r="Z17" s="85"/>
      <c r="AE17" s="5" t="s">
        <v>242</v>
      </c>
      <c r="AF17" s="5" t="s">
        <v>239</v>
      </c>
      <c r="AG17" s="5" t="s">
        <v>240</v>
      </c>
      <c r="AH17" s="5" t="s">
        <v>241</v>
      </c>
      <c r="AI17" s="84"/>
    </row>
    <row r="18" spans="1:35" s="5" customFormat="1" ht="12" customHeight="1">
      <c r="A18" s="136"/>
      <c r="C18" s="366"/>
      <c r="D18" s="367"/>
      <c r="E18" s="367"/>
      <c r="F18" s="367"/>
      <c r="G18" s="367"/>
      <c r="H18" s="367"/>
      <c r="I18" s="368"/>
      <c r="J18" s="357"/>
      <c r="K18" s="367"/>
      <c r="L18" s="367"/>
      <c r="M18" s="367"/>
      <c r="N18" s="367"/>
      <c r="O18" s="367"/>
      <c r="P18" s="367"/>
      <c r="Q18" s="367"/>
      <c r="R18" s="367"/>
      <c r="S18" s="368"/>
      <c r="T18" s="387"/>
      <c r="U18" s="388"/>
      <c r="W18" s="84"/>
      <c r="X18" s="84"/>
      <c r="Y18" s="84"/>
      <c r="Z18" s="84"/>
      <c r="AA18" s="62"/>
      <c r="AE18" s="5">
        <v>6</v>
      </c>
      <c r="AF18" s="5">
        <v>7</v>
      </c>
      <c r="AG18" s="5">
        <v>8</v>
      </c>
      <c r="AH18" s="5">
        <v>9</v>
      </c>
      <c r="AI18" s="84"/>
    </row>
    <row r="19" spans="1:35" s="5" customFormat="1" ht="12" customHeight="1">
      <c r="A19" s="136"/>
      <c r="C19" s="363" t="s">
        <v>52</v>
      </c>
      <c r="D19" s="364"/>
      <c r="E19" s="364"/>
      <c r="F19" s="364"/>
      <c r="G19" s="364"/>
      <c r="H19" s="364"/>
      <c r="I19" s="365"/>
      <c r="J19" s="369" t="str">
        <f>UsoAdm</f>
        <v>X</v>
      </c>
      <c r="K19" s="373" t="s">
        <v>53</v>
      </c>
      <c r="L19" s="373"/>
      <c r="M19" s="373"/>
      <c r="N19" s="373"/>
      <c r="O19" s="373"/>
      <c r="P19" s="373"/>
      <c r="Q19" s="373"/>
      <c r="R19" s="373"/>
      <c r="S19" s="374"/>
      <c r="T19" s="385" t="str">
        <f>UsoEsp</f>
        <v>X</v>
      </c>
      <c r="U19" s="386"/>
      <c r="W19" s="85"/>
      <c r="X19" s="85"/>
      <c r="Y19" s="85"/>
      <c r="Z19" s="85"/>
      <c r="AE19" s="5" t="s">
        <v>244</v>
      </c>
      <c r="AI19" s="85" t="s">
        <v>246</v>
      </c>
    </row>
    <row r="20" spans="1:35" s="5" customFormat="1" ht="12" customHeight="1">
      <c r="A20" s="136"/>
      <c r="C20" s="366"/>
      <c r="D20" s="367"/>
      <c r="E20" s="367"/>
      <c r="F20" s="367"/>
      <c r="G20" s="367"/>
      <c r="H20" s="367"/>
      <c r="I20" s="368"/>
      <c r="J20" s="357"/>
      <c r="K20" s="375"/>
      <c r="L20" s="375"/>
      <c r="M20" s="375"/>
      <c r="N20" s="375"/>
      <c r="O20" s="375"/>
      <c r="P20" s="375"/>
      <c r="Q20" s="375"/>
      <c r="R20" s="375"/>
      <c r="S20" s="376"/>
      <c r="T20" s="387"/>
      <c r="U20" s="388"/>
      <c r="W20" s="84"/>
      <c r="X20" s="84"/>
      <c r="Y20" s="84"/>
      <c r="Z20" s="84"/>
      <c r="AE20" s="5" t="s">
        <v>243</v>
      </c>
      <c r="AI20" s="84">
        <f>SUM(AI26:AI200) + SUM(AI12:AI18)</f>
        <v>0</v>
      </c>
    </row>
    <row r="21" spans="1:35" ht="7.5" customHeight="1">
      <c r="A21" s="136"/>
    </row>
    <row r="22" spans="1:35" ht="12.6" customHeight="1">
      <c r="A22" s="136"/>
      <c r="C22" s="258" t="s">
        <v>75</v>
      </c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8" t="s">
        <v>1206</v>
      </c>
      <c r="R22" s="259"/>
      <c r="S22" s="259"/>
      <c r="T22" s="259"/>
      <c r="U22" s="278"/>
      <c r="AA22" s="68"/>
      <c r="AB22" s="68"/>
      <c r="AC22" s="68"/>
      <c r="AD22" s="68"/>
    </row>
    <row r="23" spans="1:35" ht="6" customHeight="1">
      <c r="A23" s="136"/>
    </row>
    <row r="24" spans="1:35" ht="12" customHeight="1">
      <c r="A24" s="136"/>
      <c r="C24" s="23" t="s">
        <v>76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496" t="s">
        <v>1207</v>
      </c>
      <c r="S24" s="497"/>
      <c r="T24" s="108" t="s">
        <v>1208</v>
      </c>
      <c r="U24" s="107" t="s">
        <v>97</v>
      </c>
      <c r="AI24" s="85" t="s">
        <v>245</v>
      </c>
    </row>
    <row r="25" spans="1:35" ht="3.75" customHeight="1">
      <c r="A25" s="136"/>
      <c r="W25" s="3"/>
    </row>
    <row r="26" spans="1:35" s="6" customFormat="1" ht="18" customHeight="1">
      <c r="A26" s="136"/>
      <c r="C26" s="370" t="s">
        <v>12</v>
      </c>
      <c r="D26" s="371"/>
      <c r="E26" s="372"/>
      <c r="F26" s="152" t="s">
        <v>1209</v>
      </c>
      <c r="G26" s="505"/>
      <c r="H26" s="505"/>
      <c r="I26" s="505"/>
      <c r="J26" s="505"/>
      <c r="K26" s="505"/>
      <c r="L26" s="505"/>
      <c r="M26" s="505"/>
      <c r="N26" s="505"/>
      <c r="O26" s="505"/>
      <c r="P26" s="109" t="str">
        <f>IF(ecoeficiencia!T26="","",ecoeficiencia!T26)</f>
        <v>S</v>
      </c>
      <c r="Q26" s="110"/>
      <c r="R26" s="182" t="s">
        <v>151</v>
      </c>
      <c r="S26" s="183"/>
      <c r="T26" s="33" t="s">
        <v>151</v>
      </c>
      <c r="U26" s="33" t="s">
        <v>151</v>
      </c>
      <c r="AI26" s="84">
        <f>IF(UPPER(LEFT(P26,1))="S",0,1)</f>
        <v>0</v>
      </c>
    </row>
    <row r="27" spans="1:35" s="6" customFormat="1" ht="10.5" customHeight="1">
      <c r="A27" s="136"/>
      <c r="C27" s="158" t="s">
        <v>14</v>
      </c>
      <c r="D27" s="159"/>
      <c r="E27" s="160"/>
      <c r="F27" s="152" t="s">
        <v>86</v>
      </c>
      <c r="G27" s="504"/>
      <c r="H27" s="504"/>
      <c r="I27" s="504"/>
      <c r="J27" s="504"/>
      <c r="K27" s="504"/>
      <c r="L27" s="504"/>
      <c r="M27" s="504"/>
      <c r="N27" s="504"/>
      <c r="O27" s="504"/>
      <c r="P27" s="109" t="str">
        <f>IF(ecoeficiencia!T27="","",ecoeficiencia!T27)</f>
        <v>S</v>
      </c>
      <c r="Q27" s="110"/>
      <c r="R27" s="182" t="s">
        <v>151</v>
      </c>
      <c r="S27" s="183"/>
      <c r="T27" s="33" t="s">
        <v>151</v>
      </c>
      <c r="U27" s="33"/>
      <c r="X27" s="28"/>
      <c r="AI27" s="84">
        <f>IF(UPPER(LEFT(P27,1))="S",0,1)</f>
        <v>0</v>
      </c>
    </row>
    <row r="28" spans="1:35" s="6" customFormat="1" ht="10.5" customHeight="1">
      <c r="A28" s="136"/>
      <c r="C28" s="161"/>
      <c r="D28" s="162"/>
      <c r="E28" s="163"/>
      <c r="F28" s="152" t="s">
        <v>54</v>
      </c>
      <c r="G28" s="504"/>
      <c r="H28" s="504"/>
      <c r="I28" s="504"/>
      <c r="J28" s="504"/>
      <c r="K28" s="504"/>
      <c r="L28" s="504"/>
      <c r="M28" s="504"/>
      <c r="N28" s="504"/>
      <c r="O28" s="504"/>
      <c r="P28" s="109" t="str">
        <f>IF(ecoeficiencia!T28="","",ecoeficiencia!T28)</f>
        <v>S</v>
      </c>
      <c r="Q28" s="110"/>
      <c r="R28" s="182" t="s">
        <v>151</v>
      </c>
      <c r="S28" s="183"/>
      <c r="T28" s="33" t="s">
        <v>151</v>
      </c>
      <c r="U28" s="33" t="s">
        <v>151</v>
      </c>
      <c r="AI28" s="84">
        <f>IF(UPPER(LEFT(P28,1))="S",0,1)</f>
        <v>0</v>
      </c>
    </row>
    <row r="29" spans="1:35" s="6" customFormat="1" ht="10.5" customHeight="1">
      <c r="A29" s="136"/>
      <c r="C29" s="161"/>
      <c r="D29" s="162"/>
      <c r="E29" s="163"/>
      <c r="F29" s="233" t="s">
        <v>55</v>
      </c>
      <c r="G29" s="453"/>
      <c r="H29" s="453"/>
      <c r="I29" s="453"/>
      <c r="J29" s="453"/>
      <c r="K29" s="453"/>
      <c r="L29" s="453"/>
      <c r="M29" s="453"/>
      <c r="N29" s="453"/>
      <c r="O29" s="453"/>
      <c r="P29" s="111"/>
      <c r="R29" s="34"/>
      <c r="S29" s="34"/>
      <c r="T29" s="34"/>
      <c r="U29" s="34"/>
      <c r="AI29" s="84"/>
    </row>
    <row r="30" spans="1:35" s="6" customFormat="1" ht="10.5" customHeight="1">
      <c r="A30" s="136"/>
      <c r="C30" s="164"/>
      <c r="D30" s="165"/>
      <c r="E30" s="166"/>
      <c r="F30" s="454"/>
      <c r="G30" s="455"/>
      <c r="H30" s="455"/>
      <c r="I30" s="455"/>
      <c r="J30" s="455"/>
      <c r="K30" s="455"/>
      <c r="L30" s="455"/>
      <c r="M30" s="455"/>
      <c r="N30" s="455"/>
      <c r="O30" s="455"/>
      <c r="P30" s="109" t="str">
        <f>IF(ecoeficiencia!T30="","",ecoeficiencia!T30)</f>
        <v>S</v>
      </c>
      <c r="Q30" s="110"/>
      <c r="R30" s="182" t="s">
        <v>151</v>
      </c>
      <c r="S30" s="183"/>
      <c r="T30" s="33"/>
      <c r="U30" s="33" t="s">
        <v>151</v>
      </c>
      <c r="W30" s="6" t="str">
        <f>ecoeficiencia!W30</f>
        <v/>
      </c>
      <c r="AI30" s="84">
        <f>IF(TRIM(W30)&lt;&gt;"",1,0)</f>
        <v>0</v>
      </c>
    </row>
    <row r="31" spans="1:35" s="6" customFormat="1" ht="6" customHeight="1">
      <c r="A31" s="136"/>
      <c r="R31" s="34"/>
      <c r="S31" s="34"/>
      <c r="T31" s="34"/>
      <c r="U31" s="34"/>
      <c r="AI31" s="84"/>
    </row>
    <row r="32" spans="1:35" ht="12" customHeight="1">
      <c r="A32" s="136"/>
      <c r="C32" s="253" t="s">
        <v>77</v>
      </c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5"/>
      <c r="Q32" s="6"/>
      <c r="R32" s="34"/>
      <c r="S32" s="34"/>
      <c r="T32" s="35"/>
      <c r="U32" s="35"/>
    </row>
    <row r="33" spans="1:35" s="6" customFormat="1" ht="3.75" customHeight="1">
      <c r="A33" s="136"/>
      <c r="R33" s="34"/>
      <c r="S33" s="34"/>
      <c r="T33" s="34"/>
      <c r="U33" s="34"/>
      <c r="AI33" s="84"/>
    </row>
    <row r="34" spans="1:35" s="6" customFormat="1" ht="10.5" customHeight="1">
      <c r="A34" s="136"/>
      <c r="C34" s="158" t="s">
        <v>15</v>
      </c>
      <c r="D34" s="159"/>
      <c r="E34" s="160"/>
      <c r="F34" s="233" t="s">
        <v>1210</v>
      </c>
      <c r="G34" s="234"/>
      <c r="H34" s="234"/>
      <c r="I34" s="234"/>
      <c r="J34" s="234"/>
      <c r="K34" s="234"/>
      <c r="L34" s="234"/>
      <c r="M34" s="234"/>
      <c r="N34" s="234"/>
      <c r="O34" s="234"/>
      <c r="P34" s="452" t="str">
        <f>IF(ecoeficiencia!T34="","",ecoeficiencia!T34)</f>
        <v>S</v>
      </c>
      <c r="R34" s="500" t="s">
        <v>151</v>
      </c>
      <c r="S34" s="501"/>
      <c r="T34" s="498" t="s">
        <v>151</v>
      </c>
      <c r="U34" s="498" t="s">
        <v>151</v>
      </c>
      <c r="AI34" s="84">
        <f>IF(UPPER(LEFT(P34,1))="S",0,1)</f>
        <v>0</v>
      </c>
    </row>
    <row r="35" spans="1:35" s="6" customFormat="1" ht="10.5" customHeight="1">
      <c r="A35" s="136"/>
      <c r="C35" s="161"/>
      <c r="D35" s="162"/>
      <c r="E35" s="163"/>
      <c r="F35" s="236"/>
      <c r="G35" s="237"/>
      <c r="H35" s="237"/>
      <c r="I35" s="237"/>
      <c r="J35" s="237"/>
      <c r="K35" s="237"/>
      <c r="L35" s="237"/>
      <c r="M35" s="237"/>
      <c r="N35" s="237"/>
      <c r="O35" s="237"/>
      <c r="P35" s="452" t="str">
        <f>IF(ecoeficiencia!T35="","",ecoeficiencia!T35)</f>
        <v/>
      </c>
      <c r="Q35" s="110"/>
      <c r="R35" s="502"/>
      <c r="S35" s="503"/>
      <c r="T35" s="499"/>
      <c r="U35" s="499"/>
      <c r="AI35" s="84"/>
    </row>
    <row r="36" spans="1:35" s="6" customFormat="1" ht="10.5" customHeight="1">
      <c r="A36" s="136"/>
      <c r="C36" s="161"/>
      <c r="D36" s="162"/>
      <c r="E36" s="163"/>
      <c r="F36" s="233" t="s">
        <v>1211</v>
      </c>
      <c r="G36" s="234"/>
      <c r="H36" s="234"/>
      <c r="I36" s="234"/>
      <c r="J36" s="234"/>
      <c r="K36" s="234"/>
      <c r="L36" s="234"/>
      <c r="M36" s="234"/>
      <c r="N36" s="234"/>
      <c r="O36" s="234"/>
      <c r="P36" s="452" t="str">
        <f>IF(ecoeficiencia!T36="","",ecoeficiencia!T36)</f>
        <v>S</v>
      </c>
      <c r="R36" s="500" t="s">
        <v>151</v>
      </c>
      <c r="S36" s="501"/>
      <c r="T36" s="498" t="s">
        <v>151</v>
      </c>
      <c r="U36" s="498" t="s">
        <v>151</v>
      </c>
      <c r="AI36" s="84">
        <f>IF(UPPER(LEFT(P36,1))="S",0,1)</f>
        <v>0</v>
      </c>
    </row>
    <row r="37" spans="1:35" s="6" customFormat="1" ht="10.5" customHeight="1">
      <c r="A37" s="136"/>
      <c r="C37" s="164"/>
      <c r="D37" s="165"/>
      <c r="E37" s="166"/>
      <c r="F37" s="236"/>
      <c r="G37" s="237"/>
      <c r="H37" s="237"/>
      <c r="I37" s="237"/>
      <c r="J37" s="237"/>
      <c r="K37" s="237"/>
      <c r="L37" s="237"/>
      <c r="M37" s="237"/>
      <c r="N37" s="237"/>
      <c r="O37" s="237"/>
      <c r="P37" s="452" t="str">
        <f>IF(ecoeficiencia!T37="","",ecoeficiencia!T37)</f>
        <v/>
      </c>
      <c r="Q37" s="110"/>
      <c r="R37" s="502"/>
      <c r="S37" s="503"/>
      <c r="T37" s="499"/>
      <c r="U37" s="499"/>
      <c r="AI37" s="84"/>
    </row>
    <row r="38" spans="1:35" s="6" customFormat="1" ht="10.5" customHeight="1">
      <c r="A38" s="136"/>
      <c r="C38" s="158" t="s">
        <v>16</v>
      </c>
      <c r="D38" s="159"/>
      <c r="E38" s="160"/>
      <c r="F38" s="233" t="s">
        <v>87</v>
      </c>
      <c r="G38" s="234"/>
      <c r="H38" s="234"/>
      <c r="I38" s="234"/>
      <c r="J38" s="234"/>
      <c r="K38" s="234"/>
      <c r="L38" s="234"/>
      <c r="M38" s="234"/>
      <c r="N38" s="234"/>
      <c r="O38" s="234"/>
      <c r="P38" s="452" t="str">
        <f>IF(ecoeficiencia!T38="","",ecoeficiencia!T38)</f>
        <v>S</v>
      </c>
      <c r="R38" s="500" t="s">
        <v>151</v>
      </c>
      <c r="S38" s="501"/>
      <c r="T38" s="498" t="s">
        <v>151</v>
      </c>
      <c r="U38" s="498" t="s">
        <v>151</v>
      </c>
      <c r="AI38" s="84">
        <f>IF(UPPER(LEFT(P38,1))="S",0,1)</f>
        <v>0</v>
      </c>
    </row>
    <row r="39" spans="1:35" s="6" customFormat="1" ht="10.5" customHeight="1">
      <c r="A39" s="136"/>
      <c r="C39" s="164"/>
      <c r="D39" s="165"/>
      <c r="E39" s="166"/>
      <c r="F39" s="236"/>
      <c r="G39" s="237"/>
      <c r="H39" s="237"/>
      <c r="I39" s="237"/>
      <c r="J39" s="237"/>
      <c r="K39" s="237"/>
      <c r="L39" s="237"/>
      <c r="M39" s="237"/>
      <c r="N39" s="237"/>
      <c r="O39" s="237"/>
      <c r="P39" s="452" t="str">
        <f>IF(ecoeficiencia!T39="","",ecoeficiencia!T39)</f>
        <v/>
      </c>
      <c r="Q39" s="7"/>
      <c r="R39" s="502"/>
      <c r="S39" s="503"/>
      <c r="T39" s="499"/>
      <c r="U39" s="499"/>
      <c r="AI39" s="84"/>
    </row>
    <row r="40" spans="1:35" s="6" customFormat="1" ht="10.5" customHeight="1">
      <c r="A40" s="136"/>
      <c r="C40" s="266" t="s">
        <v>20</v>
      </c>
      <c r="D40" s="267"/>
      <c r="E40" s="268"/>
      <c r="F40" s="348" t="s">
        <v>85</v>
      </c>
      <c r="G40" s="349"/>
      <c r="H40" s="349"/>
      <c r="I40" s="350"/>
      <c r="J40" s="256">
        <f>UsuarisEdifici</f>
        <v>167</v>
      </c>
      <c r="K40" s="218" t="s">
        <v>56</v>
      </c>
      <c r="L40" s="219"/>
      <c r="M40" s="219"/>
      <c r="N40" s="220"/>
      <c r="O40" s="216">
        <f>DemandaAcs</f>
        <v>3380</v>
      </c>
      <c r="P40" s="220" t="s">
        <v>19</v>
      </c>
      <c r="Q40" s="54"/>
      <c r="R40" s="55"/>
      <c r="S40" s="55"/>
      <c r="T40" s="56"/>
      <c r="U40" s="56"/>
      <c r="V40" s="54"/>
      <c r="AI40" s="84"/>
    </row>
    <row r="41" spans="1:35" s="6" customFormat="1" ht="10.5" customHeight="1">
      <c r="A41" s="136"/>
      <c r="C41" s="269"/>
      <c r="D41" s="270"/>
      <c r="E41" s="271"/>
      <c r="F41" s="351"/>
      <c r="G41" s="352"/>
      <c r="H41" s="352"/>
      <c r="I41" s="353"/>
      <c r="J41" s="257"/>
      <c r="K41" s="221"/>
      <c r="L41" s="222"/>
      <c r="M41" s="222"/>
      <c r="N41" s="223"/>
      <c r="O41" s="217"/>
      <c r="P41" s="223"/>
      <c r="Q41" s="54"/>
      <c r="R41" s="151"/>
      <c r="S41" s="151"/>
      <c r="T41" s="56"/>
      <c r="U41" s="56"/>
      <c r="V41" s="54"/>
      <c r="AI41" s="84"/>
    </row>
    <row r="42" spans="1:35" s="6" customFormat="1" ht="10.5" customHeight="1">
      <c r="A42" s="136"/>
      <c r="C42" s="269"/>
      <c r="D42" s="270"/>
      <c r="E42" s="271"/>
      <c r="F42" s="201" t="s">
        <v>73</v>
      </c>
      <c r="G42" s="202"/>
      <c r="H42" s="202"/>
      <c r="I42" s="202"/>
      <c r="J42" s="203"/>
      <c r="K42" s="218" t="s">
        <v>17</v>
      </c>
      <c r="L42" s="219"/>
      <c r="M42" s="219"/>
      <c r="N42" s="220"/>
      <c r="O42" s="406" t="str">
        <f>ZonaClimatica</f>
        <v>IV</v>
      </c>
      <c r="P42" s="407"/>
      <c r="Q42" s="54"/>
      <c r="R42" s="151"/>
      <c r="S42" s="151"/>
      <c r="T42" s="56"/>
      <c r="U42" s="56"/>
      <c r="V42" s="54"/>
      <c r="AA42" s="39"/>
      <c r="AI42" s="84"/>
    </row>
    <row r="43" spans="1:35" s="6" customFormat="1" ht="10.5" customHeight="1">
      <c r="A43" s="136"/>
      <c r="C43" s="269"/>
      <c r="D43" s="270"/>
      <c r="E43" s="271"/>
      <c r="F43" s="230"/>
      <c r="G43" s="231"/>
      <c r="H43" s="231"/>
      <c r="I43" s="231"/>
      <c r="J43" s="232"/>
      <c r="K43" s="221"/>
      <c r="L43" s="222"/>
      <c r="M43" s="222"/>
      <c r="N43" s="223"/>
      <c r="O43" s="408"/>
      <c r="P43" s="409"/>
      <c r="Q43" s="54"/>
      <c r="R43" s="193"/>
      <c r="S43" s="193"/>
      <c r="T43" s="56"/>
      <c r="U43" s="56"/>
      <c r="V43" s="54"/>
      <c r="AI43" s="84"/>
    </row>
    <row r="44" spans="1:35" s="6" customFormat="1" ht="10.5" customHeight="1">
      <c r="A44" s="136"/>
      <c r="C44" s="269"/>
      <c r="D44" s="270"/>
      <c r="E44" s="271"/>
      <c r="F44" s="230"/>
      <c r="G44" s="231"/>
      <c r="H44" s="231"/>
      <c r="I44" s="231"/>
      <c r="J44" s="232"/>
      <c r="K44" s="490" t="s">
        <v>57</v>
      </c>
      <c r="L44" s="491"/>
      <c r="M44" s="492"/>
      <c r="N44" s="507">
        <f>ecoeficiencia!O44</f>
        <v>0.6</v>
      </c>
      <c r="O44" s="511" t="s">
        <v>105</v>
      </c>
      <c r="P44" s="509" t="str">
        <f>ecoeficiencia!T44</f>
        <v>N</v>
      </c>
      <c r="R44" s="314"/>
      <c r="S44" s="315"/>
      <c r="T44" s="468"/>
      <c r="U44" s="468"/>
      <c r="AI44" s="84"/>
    </row>
    <row r="45" spans="1:35" s="6" customFormat="1" ht="10.5" customHeight="1">
      <c r="A45" s="136"/>
      <c r="C45" s="269"/>
      <c r="D45" s="270"/>
      <c r="E45" s="271"/>
      <c r="F45" s="204"/>
      <c r="G45" s="205"/>
      <c r="H45" s="205"/>
      <c r="I45" s="205"/>
      <c r="J45" s="206"/>
      <c r="K45" s="493"/>
      <c r="L45" s="494"/>
      <c r="M45" s="495"/>
      <c r="N45" s="508"/>
      <c r="O45" s="512"/>
      <c r="P45" s="510"/>
      <c r="Q45" s="7"/>
      <c r="R45" s="316"/>
      <c r="S45" s="317"/>
      <c r="T45" s="469"/>
      <c r="U45" s="469"/>
      <c r="AI45" s="84"/>
    </row>
    <row r="46" spans="1:35" s="6" customFormat="1" ht="10.5" customHeight="1">
      <c r="A46" s="136"/>
      <c r="C46" s="269"/>
      <c r="D46" s="270"/>
      <c r="E46" s="271"/>
      <c r="F46" s="224" t="s">
        <v>82</v>
      </c>
      <c r="G46" s="225"/>
      <c r="H46" s="225"/>
      <c r="I46" s="225"/>
      <c r="J46" s="226"/>
      <c r="K46" s="233" t="s">
        <v>58</v>
      </c>
      <c r="L46" s="234"/>
      <c r="M46" s="234"/>
      <c r="N46" s="234"/>
      <c r="O46" s="519" t="str">
        <f>IF(ecoeficiencia!P46="","",ecoeficiencia!P46)</f>
        <v>S</v>
      </c>
      <c r="P46" s="535"/>
      <c r="Q46" s="54"/>
      <c r="R46" s="56"/>
      <c r="S46" s="56"/>
      <c r="T46" s="56"/>
      <c r="U46" s="56"/>
      <c r="V46" s="54"/>
      <c r="AI46" s="84"/>
    </row>
    <row r="47" spans="1:35" s="6" customFormat="1" ht="10.5" customHeight="1">
      <c r="A47" s="136"/>
      <c r="C47" s="269"/>
      <c r="D47" s="270"/>
      <c r="E47" s="271"/>
      <c r="F47" s="224"/>
      <c r="G47" s="225"/>
      <c r="H47" s="225"/>
      <c r="I47" s="225"/>
      <c r="J47" s="226"/>
      <c r="K47" s="236"/>
      <c r="L47" s="237"/>
      <c r="M47" s="237"/>
      <c r="N47" s="237"/>
      <c r="O47" s="520"/>
      <c r="P47" s="535"/>
      <c r="Q47" s="54"/>
      <c r="R47" s="151"/>
      <c r="S47" s="151"/>
      <c r="T47" s="56"/>
      <c r="U47" s="56"/>
      <c r="V47" s="54"/>
      <c r="AI47" s="84"/>
    </row>
    <row r="48" spans="1:35" s="6" customFormat="1" ht="10.5" customHeight="1">
      <c r="A48" s="136"/>
      <c r="C48" s="269"/>
      <c r="D48" s="270"/>
      <c r="E48" s="271"/>
      <c r="F48" s="224"/>
      <c r="G48" s="225"/>
      <c r="H48" s="225"/>
      <c r="I48" s="225"/>
      <c r="J48" s="226"/>
      <c r="K48" s="536" t="s">
        <v>59</v>
      </c>
      <c r="L48" s="537"/>
      <c r="M48" s="537"/>
      <c r="N48" s="538"/>
      <c r="O48" s="519" t="str">
        <f>IF(ecoeficiencia!P48="","",ecoeficiencia!P48)</f>
        <v>N</v>
      </c>
      <c r="P48" s="506"/>
      <c r="Q48" s="54"/>
      <c r="R48" s="56"/>
      <c r="S48" s="56"/>
      <c r="T48" s="56"/>
      <c r="U48" s="56"/>
      <c r="V48" s="54"/>
      <c r="AI48" s="84"/>
    </row>
    <row r="49" spans="1:35" s="6" customFormat="1" ht="10.5" customHeight="1">
      <c r="A49" s="136"/>
      <c r="C49" s="269"/>
      <c r="D49" s="270"/>
      <c r="E49" s="271"/>
      <c r="F49" s="224"/>
      <c r="G49" s="225"/>
      <c r="H49" s="225"/>
      <c r="I49" s="225"/>
      <c r="J49" s="226"/>
      <c r="K49" s="542"/>
      <c r="L49" s="543"/>
      <c r="M49" s="543"/>
      <c r="N49" s="544"/>
      <c r="O49" s="520"/>
      <c r="P49" s="506"/>
      <c r="Q49" s="54"/>
      <c r="R49" s="56"/>
      <c r="S49" s="56"/>
      <c r="T49" s="56"/>
      <c r="U49" s="56"/>
      <c r="V49" s="54"/>
      <c r="AI49" s="84"/>
    </row>
    <row r="50" spans="1:35" s="6" customFormat="1" ht="10.5" customHeight="1">
      <c r="A50" s="136"/>
      <c r="C50" s="269"/>
      <c r="D50" s="270"/>
      <c r="E50" s="271"/>
      <c r="F50" s="195" t="s">
        <v>83</v>
      </c>
      <c r="G50" s="196"/>
      <c r="H50" s="196"/>
      <c r="I50" s="196"/>
      <c r="J50" s="197"/>
      <c r="K50" s="536" t="s">
        <v>60</v>
      </c>
      <c r="L50" s="537"/>
      <c r="M50" s="537"/>
      <c r="N50" s="538"/>
      <c r="O50" s="519" t="str">
        <f>IF(ecoeficiencia!P50="","",ecoeficiencia!P50)</f>
        <v>N</v>
      </c>
      <c r="P50" s="506"/>
      <c r="Q50" s="54"/>
      <c r="R50" s="56"/>
      <c r="S50" s="56"/>
      <c r="T50" s="56"/>
      <c r="U50" s="56"/>
      <c r="V50" s="54"/>
      <c r="AI50" s="84"/>
    </row>
    <row r="51" spans="1:35" s="6" customFormat="1" ht="10.5" customHeight="1">
      <c r="A51" s="136"/>
      <c r="C51" s="269"/>
      <c r="D51" s="270"/>
      <c r="E51" s="271"/>
      <c r="F51" s="195"/>
      <c r="G51" s="196"/>
      <c r="H51" s="196"/>
      <c r="I51" s="196"/>
      <c r="J51" s="197"/>
      <c r="K51" s="539"/>
      <c r="L51" s="540"/>
      <c r="M51" s="540"/>
      <c r="N51" s="541"/>
      <c r="O51" s="545"/>
      <c r="P51" s="506"/>
      <c r="Q51" s="54"/>
      <c r="R51" s="56"/>
      <c r="S51" s="56"/>
      <c r="T51" s="56"/>
      <c r="U51" s="56"/>
      <c r="V51" s="54"/>
      <c r="AI51" s="84"/>
    </row>
    <row r="52" spans="1:35" s="6" customFormat="1" ht="10.5" customHeight="1">
      <c r="A52" s="136"/>
      <c r="C52" s="269"/>
      <c r="D52" s="270"/>
      <c r="E52" s="271"/>
      <c r="F52" s="195"/>
      <c r="G52" s="196"/>
      <c r="H52" s="196"/>
      <c r="I52" s="196"/>
      <c r="J52" s="197"/>
      <c r="K52" s="542"/>
      <c r="L52" s="543"/>
      <c r="M52" s="543"/>
      <c r="N52" s="544"/>
      <c r="O52" s="520"/>
      <c r="P52" s="506"/>
      <c r="Q52" s="54"/>
      <c r="R52" s="56"/>
      <c r="S52" s="56"/>
      <c r="T52" s="56"/>
      <c r="U52" s="56"/>
      <c r="V52" s="54"/>
      <c r="AI52" s="84"/>
    </row>
    <row r="53" spans="1:35" s="6" customFormat="1" ht="10.5" customHeight="1">
      <c r="A53" s="136"/>
      <c r="C53" s="269"/>
      <c r="D53" s="270"/>
      <c r="E53" s="271"/>
      <c r="F53" s="195"/>
      <c r="G53" s="196"/>
      <c r="H53" s="196"/>
      <c r="I53" s="196"/>
      <c r="J53" s="197"/>
      <c r="K53" s="292" t="s">
        <v>61</v>
      </c>
      <c r="L53" s="293"/>
      <c r="M53" s="293"/>
      <c r="N53" s="294"/>
      <c r="O53" s="519" t="str">
        <f>IF(ecoeficiencia!P53="","",ecoeficiencia!P53)</f>
        <v>N</v>
      </c>
      <c r="P53" s="112"/>
      <c r="Q53" s="54"/>
      <c r="R53" s="56"/>
      <c r="S53" s="56"/>
      <c r="T53" s="56"/>
      <c r="U53" s="56"/>
      <c r="V53" s="54"/>
      <c r="AI53" s="84"/>
    </row>
    <row r="54" spans="1:35" s="6" customFormat="1" ht="10.5" customHeight="1">
      <c r="A54" s="136"/>
      <c r="C54" s="269"/>
      <c r="D54" s="270"/>
      <c r="E54" s="271"/>
      <c r="F54" s="195"/>
      <c r="G54" s="196"/>
      <c r="H54" s="196"/>
      <c r="I54" s="196"/>
      <c r="J54" s="197"/>
      <c r="K54" s="298"/>
      <c r="L54" s="299"/>
      <c r="M54" s="299"/>
      <c r="N54" s="300"/>
      <c r="O54" s="520"/>
      <c r="P54" s="567" t="str">
        <f>IF(ecoeficiencia!T54="","",ecoeficiencia!T54)</f>
        <v>S</v>
      </c>
      <c r="R54" s="314" t="s">
        <v>151</v>
      </c>
      <c r="S54" s="315"/>
      <c r="T54" s="468" t="s">
        <v>151</v>
      </c>
      <c r="U54" s="468" t="s">
        <v>151</v>
      </c>
      <c r="AI54" s="84"/>
    </row>
    <row r="55" spans="1:35" s="6" customFormat="1" ht="10.5" customHeight="1">
      <c r="A55" s="136"/>
      <c r="C55" s="269"/>
      <c r="D55" s="270"/>
      <c r="E55" s="271"/>
      <c r="F55" s="198"/>
      <c r="G55" s="199"/>
      <c r="H55" s="199"/>
      <c r="I55" s="199"/>
      <c r="J55" s="200"/>
      <c r="K55" s="184" t="s">
        <v>62</v>
      </c>
      <c r="L55" s="185"/>
      <c r="M55" s="185"/>
      <c r="N55" s="186"/>
      <c r="O55" s="109" t="str">
        <f>IF(ecoeficiencia!P55="","",ecoeficiencia!P55)</f>
        <v>N</v>
      </c>
      <c r="P55" s="568"/>
      <c r="Q55" s="81"/>
      <c r="R55" s="316"/>
      <c r="S55" s="317"/>
      <c r="T55" s="469"/>
      <c r="U55" s="469"/>
      <c r="AI55" s="84"/>
    </row>
    <row r="56" spans="1:35" s="6" customFormat="1" ht="10.5" customHeight="1">
      <c r="A56" s="136"/>
      <c r="C56" s="269"/>
      <c r="D56" s="270"/>
      <c r="E56" s="271"/>
      <c r="F56" s="292" t="s">
        <v>102</v>
      </c>
      <c r="G56" s="293"/>
      <c r="H56" s="293"/>
      <c r="I56" s="293"/>
      <c r="J56" s="294"/>
      <c r="K56" s="233" t="s">
        <v>21</v>
      </c>
      <c r="L56" s="234"/>
      <c r="M56" s="234"/>
      <c r="N56" s="98"/>
      <c r="O56" s="565" t="s">
        <v>1212</v>
      </c>
      <c r="P56" s="563" t="str">
        <f>IF(ecoeficiencia!T56="","",ecoeficiencia!T56)</f>
        <v>N</v>
      </c>
      <c r="Q56" s="54"/>
      <c r="R56" s="56"/>
      <c r="S56" s="56"/>
      <c r="T56" s="56"/>
      <c r="U56" s="56"/>
      <c r="V56" s="54"/>
      <c r="AI56" s="84"/>
    </row>
    <row r="57" spans="1:35" s="6" customFormat="1" ht="10.5" customHeight="1">
      <c r="A57" s="136"/>
      <c r="C57" s="269"/>
      <c r="D57" s="270"/>
      <c r="E57" s="271"/>
      <c r="F57" s="295"/>
      <c r="G57" s="296"/>
      <c r="H57" s="296"/>
      <c r="I57" s="296"/>
      <c r="J57" s="297"/>
      <c r="K57" s="236"/>
      <c r="L57" s="237"/>
      <c r="M57" s="237"/>
      <c r="N57" s="99"/>
      <c r="O57" s="566"/>
      <c r="P57" s="564"/>
      <c r="R57" s="314"/>
      <c r="S57" s="315"/>
      <c r="T57" s="468"/>
      <c r="U57" s="468"/>
      <c r="W57" s="132" t="str">
        <f>IF(ecoeficiencia!W57="","",ecoeficiencia!W57)</f>
        <v/>
      </c>
      <c r="AI57" s="84">
        <f>IF(TRIM(W57)&lt;&gt;"",1,0)</f>
        <v>0</v>
      </c>
    </row>
    <row r="58" spans="1:35" s="6" customFormat="1" ht="8.25" customHeight="1">
      <c r="A58" s="136"/>
      <c r="C58" s="269"/>
      <c r="D58" s="270"/>
      <c r="E58" s="271"/>
      <c r="F58" s="295"/>
      <c r="G58" s="296"/>
      <c r="H58" s="296"/>
      <c r="I58" s="296"/>
      <c r="J58" s="297"/>
      <c r="K58" s="292" t="s">
        <v>103</v>
      </c>
      <c r="L58" s="293"/>
      <c r="M58" s="293"/>
      <c r="N58" s="294"/>
      <c r="O58" s="569">
        <f>N44</f>
        <v>0.6</v>
      </c>
      <c r="P58" s="113"/>
      <c r="Q58" s="110"/>
      <c r="R58" s="316"/>
      <c r="S58" s="317"/>
      <c r="T58" s="469"/>
      <c r="U58" s="469"/>
      <c r="AI58" s="84"/>
    </row>
    <row r="59" spans="1:35" s="6" customFormat="1" ht="10.5" customHeight="1">
      <c r="A59" s="136"/>
      <c r="C59" s="269"/>
      <c r="D59" s="270"/>
      <c r="E59" s="271"/>
      <c r="F59" s="295"/>
      <c r="G59" s="296"/>
      <c r="H59" s="296"/>
      <c r="I59" s="296"/>
      <c r="J59" s="297"/>
      <c r="K59" s="295"/>
      <c r="L59" s="296"/>
      <c r="M59" s="296"/>
      <c r="N59" s="297"/>
      <c r="O59" s="570"/>
      <c r="P59" s="114"/>
      <c r="Q59" s="54"/>
      <c r="R59" s="56"/>
      <c r="S59" s="56"/>
      <c r="T59" s="56"/>
      <c r="U59" s="56"/>
      <c r="V59" s="54"/>
      <c r="AI59" s="84"/>
    </row>
    <row r="60" spans="1:35" s="6" customFormat="1" ht="8.25" customHeight="1">
      <c r="A60" s="136"/>
      <c r="C60" s="269"/>
      <c r="D60" s="270"/>
      <c r="E60" s="271"/>
      <c r="F60" s="295"/>
      <c r="G60" s="296"/>
      <c r="H60" s="296"/>
      <c r="I60" s="296"/>
      <c r="J60" s="297"/>
      <c r="K60" s="295"/>
      <c r="L60" s="296"/>
      <c r="M60" s="296"/>
      <c r="N60" s="297"/>
      <c r="O60" s="571"/>
      <c r="P60" s="561" t="str">
        <f>IF(ecoeficiencia!T60="","",ecoeficiencia!T60)</f>
        <v>S</v>
      </c>
      <c r="R60" s="314" t="s">
        <v>151</v>
      </c>
      <c r="S60" s="315"/>
      <c r="T60" s="468" t="s">
        <v>151</v>
      </c>
      <c r="U60" s="468" t="s">
        <v>151</v>
      </c>
      <c r="AI60" s="84">
        <f>IF(TRIM(W60)&lt;&gt;"",1,0)</f>
        <v>0</v>
      </c>
    </row>
    <row r="61" spans="1:35" s="6" customFormat="1" ht="9.75" customHeight="1">
      <c r="A61" s="136"/>
      <c r="C61" s="272"/>
      <c r="D61" s="273"/>
      <c r="E61" s="274"/>
      <c r="F61" s="298"/>
      <c r="G61" s="299"/>
      <c r="H61" s="299"/>
      <c r="I61" s="299"/>
      <c r="J61" s="300"/>
      <c r="K61" s="298"/>
      <c r="L61" s="299"/>
      <c r="M61" s="299"/>
      <c r="N61" s="300"/>
      <c r="O61" s="115" t="s">
        <v>1213</v>
      </c>
      <c r="P61" s="562"/>
      <c r="Q61" s="110"/>
      <c r="R61" s="316"/>
      <c r="S61" s="317"/>
      <c r="T61" s="469"/>
      <c r="U61" s="469"/>
      <c r="W61" s="132" t="str">
        <f>W57</f>
        <v/>
      </c>
      <c r="AI61" s="84"/>
    </row>
    <row r="62" spans="1:35" s="6" customFormat="1" ht="10.5" customHeight="1">
      <c r="A62" s="136"/>
      <c r="C62" s="286" t="s">
        <v>22</v>
      </c>
      <c r="D62" s="287"/>
      <c r="E62" s="288"/>
      <c r="F62" s="536" t="s">
        <v>63</v>
      </c>
      <c r="G62" s="537"/>
      <c r="H62" s="537"/>
      <c r="I62" s="537"/>
      <c r="J62" s="537"/>
      <c r="K62" s="537"/>
      <c r="L62" s="537"/>
      <c r="M62" s="537"/>
      <c r="N62" s="537"/>
      <c r="O62" s="537"/>
      <c r="P62" s="519" t="str">
        <f>IF(ecoeficiencia!T62="","",ecoeficiencia!T62)</f>
        <v>S</v>
      </c>
      <c r="R62" s="314" t="s">
        <v>151</v>
      </c>
      <c r="S62" s="315"/>
      <c r="T62" s="468" t="s">
        <v>151</v>
      </c>
      <c r="U62" s="468" t="s">
        <v>151</v>
      </c>
      <c r="AI62" s="84"/>
    </row>
    <row r="63" spans="1:35" s="6" customFormat="1" ht="10.5" customHeight="1">
      <c r="A63" s="136"/>
      <c r="C63" s="289"/>
      <c r="D63" s="290"/>
      <c r="E63" s="291"/>
      <c r="F63" s="542"/>
      <c r="G63" s="543"/>
      <c r="H63" s="543"/>
      <c r="I63" s="543"/>
      <c r="J63" s="543"/>
      <c r="K63" s="543"/>
      <c r="L63" s="543"/>
      <c r="M63" s="543"/>
      <c r="N63" s="543"/>
      <c r="O63" s="543"/>
      <c r="P63" s="520"/>
      <c r="Q63" s="110"/>
      <c r="R63" s="316"/>
      <c r="S63" s="317"/>
      <c r="T63" s="469"/>
      <c r="U63" s="469"/>
      <c r="AI63" s="84"/>
    </row>
    <row r="64" spans="1:35" s="6" customFormat="1" ht="6" customHeight="1">
      <c r="A64" s="136"/>
      <c r="C64" s="8"/>
      <c r="D64" s="8"/>
      <c r="E64" s="8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54"/>
      <c r="R64" s="56"/>
      <c r="S64" s="56"/>
      <c r="T64" s="56"/>
      <c r="U64" s="56"/>
      <c r="V64" s="54"/>
      <c r="AI64" s="84"/>
    </row>
    <row r="65" spans="1:35" s="6" customFormat="1" ht="12" customHeight="1">
      <c r="A65" s="136"/>
      <c r="C65" s="253" t="s">
        <v>78</v>
      </c>
      <c r="D65" s="254"/>
      <c r="E65" s="254"/>
      <c r="F65" s="254"/>
      <c r="G65" s="254"/>
      <c r="H65" s="254"/>
      <c r="I65" s="254"/>
      <c r="J65" s="254"/>
      <c r="K65" s="254"/>
      <c r="L65" s="254"/>
      <c r="M65" s="254"/>
      <c r="N65" s="254"/>
      <c r="O65" s="254"/>
      <c r="P65" s="255"/>
      <c r="Q65" s="54"/>
      <c r="R65" s="56"/>
      <c r="S65" s="56"/>
      <c r="T65" s="56"/>
      <c r="U65" s="56"/>
      <c r="V65" s="54"/>
      <c r="AI65" s="84"/>
    </row>
    <row r="66" spans="1:35" s="6" customFormat="1" ht="3.75" customHeight="1">
      <c r="A66" s="136"/>
      <c r="C66" s="10"/>
      <c r="D66" s="10"/>
      <c r="E66" s="10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54"/>
      <c r="R66" s="56"/>
      <c r="S66" s="56"/>
      <c r="T66" s="56"/>
      <c r="U66" s="56"/>
      <c r="V66" s="54"/>
      <c r="AI66" s="84"/>
    </row>
    <row r="67" spans="1:35" s="6" customFormat="1" ht="10.5" customHeight="1">
      <c r="A67" s="136"/>
      <c r="C67" s="207" t="s">
        <v>27</v>
      </c>
      <c r="D67" s="208"/>
      <c r="E67" s="209"/>
      <c r="F67" s="137" t="s">
        <v>69</v>
      </c>
      <c r="G67" s="138"/>
      <c r="H67" s="138"/>
      <c r="I67" s="138"/>
      <c r="J67" s="139"/>
      <c r="K67" s="292" t="s">
        <v>28</v>
      </c>
      <c r="L67" s="293"/>
      <c r="M67" s="293"/>
      <c r="N67" s="293"/>
      <c r="O67" s="294"/>
      <c r="P67" s="116"/>
      <c r="Q67" s="54"/>
      <c r="R67" s="56"/>
      <c r="S67" s="56"/>
      <c r="T67" s="56"/>
      <c r="U67" s="56"/>
      <c r="V67" s="54"/>
      <c r="AI67" s="84"/>
    </row>
    <row r="68" spans="1:35" s="6" customFormat="1" ht="10.5" customHeight="1">
      <c r="A68" s="136"/>
      <c r="C68" s="210"/>
      <c r="D68" s="211"/>
      <c r="E68" s="212"/>
      <c r="F68" s="140"/>
      <c r="G68" s="141"/>
      <c r="H68" s="141"/>
      <c r="I68" s="141"/>
      <c r="J68" s="142"/>
      <c r="K68" s="298"/>
      <c r="L68" s="299"/>
      <c r="M68" s="299"/>
      <c r="N68" s="299"/>
      <c r="O68" s="300"/>
      <c r="P68" s="116"/>
      <c r="Q68" s="54"/>
      <c r="R68" s="56"/>
      <c r="S68" s="56"/>
      <c r="T68" s="56"/>
      <c r="U68" s="56"/>
      <c r="V68" s="54"/>
      <c r="AI68" s="84"/>
    </row>
    <row r="69" spans="1:35" s="6" customFormat="1" ht="10.5" customHeight="1">
      <c r="A69" s="136"/>
      <c r="C69" s="210"/>
      <c r="D69" s="211"/>
      <c r="E69" s="212"/>
      <c r="F69" s="140"/>
      <c r="G69" s="141"/>
      <c r="H69" s="141"/>
      <c r="I69" s="141"/>
      <c r="J69" s="142"/>
      <c r="K69" s="572" t="s">
        <v>29</v>
      </c>
      <c r="L69" s="573"/>
      <c r="M69" s="573"/>
      <c r="N69" s="573"/>
      <c r="O69" s="574"/>
      <c r="P69" s="116"/>
      <c r="Q69" s="54"/>
      <c r="R69" s="56"/>
      <c r="S69" s="56"/>
      <c r="T69" s="56"/>
      <c r="U69" s="56"/>
      <c r="V69" s="54"/>
      <c r="AI69" s="84"/>
    </row>
    <row r="70" spans="1:35" s="6" customFormat="1" ht="10.5" customHeight="1">
      <c r="A70" s="136"/>
      <c r="C70" s="210"/>
      <c r="D70" s="211"/>
      <c r="E70" s="212"/>
      <c r="F70" s="140"/>
      <c r="G70" s="141"/>
      <c r="H70" s="141"/>
      <c r="I70" s="141"/>
      <c r="J70" s="142"/>
      <c r="K70" s="572" t="s">
        <v>30</v>
      </c>
      <c r="L70" s="573"/>
      <c r="M70" s="573"/>
      <c r="N70" s="573"/>
      <c r="O70" s="574"/>
      <c r="P70" s="117"/>
      <c r="Q70" s="54"/>
      <c r="R70" s="56"/>
      <c r="S70" s="56"/>
      <c r="T70" s="56"/>
      <c r="U70" s="56"/>
      <c r="V70" s="54"/>
      <c r="AI70" s="84"/>
    </row>
    <row r="71" spans="1:35" s="6" customFormat="1" ht="10.5" customHeight="1">
      <c r="A71" s="136"/>
      <c r="C71" s="210"/>
      <c r="D71" s="211"/>
      <c r="E71" s="212"/>
      <c r="F71" s="140"/>
      <c r="G71" s="141"/>
      <c r="H71" s="141"/>
      <c r="I71" s="141"/>
      <c r="J71" s="142"/>
      <c r="K71" s="572" t="s">
        <v>31</v>
      </c>
      <c r="L71" s="573"/>
      <c r="M71" s="573"/>
      <c r="N71" s="573"/>
      <c r="O71" s="574"/>
      <c r="P71" s="459" t="str">
        <f>IF(ecoeficiencia!T71="","",ecoeficiencia!T71)</f>
        <v>S</v>
      </c>
      <c r="R71" s="314" t="s">
        <v>151</v>
      </c>
      <c r="S71" s="315"/>
      <c r="T71" s="468"/>
      <c r="U71" s="468" t="s">
        <v>151</v>
      </c>
      <c r="AI71" s="84">
        <f>IF(UPPER(LEFT(P71,1))="S",0,1)</f>
        <v>0</v>
      </c>
    </row>
    <row r="72" spans="1:35" s="6" customFormat="1" ht="10.5" customHeight="1">
      <c r="A72" s="136"/>
      <c r="C72" s="213"/>
      <c r="D72" s="214"/>
      <c r="E72" s="215"/>
      <c r="F72" s="143"/>
      <c r="G72" s="144"/>
      <c r="H72" s="144"/>
      <c r="I72" s="144"/>
      <c r="J72" s="145"/>
      <c r="K72" s="572" t="s">
        <v>32</v>
      </c>
      <c r="L72" s="573"/>
      <c r="M72" s="573"/>
      <c r="N72" s="573"/>
      <c r="O72" s="574"/>
      <c r="P72" s="460"/>
      <c r="Q72" s="118"/>
      <c r="R72" s="316"/>
      <c r="S72" s="317"/>
      <c r="T72" s="469"/>
      <c r="U72" s="469"/>
      <c r="AI72" s="84"/>
    </row>
    <row r="73" spans="1:35" s="6" customFormat="1" ht="6" customHeight="1">
      <c r="A73" s="136"/>
      <c r="C73" s="21"/>
      <c r="D73" s="16"/>
      <c r="E73" s="16"/>
      <c r="F73" s="19"/>
      <c r="G73" s="19"/>
      <c r="H73" s="19"/>
      <c r="I73" s="19"/>
      <c r="J73" s="19"/>
      <c r="K73" s="13"/>
      <c r="L73" s="13"/>
      <c r="M73" s="13"/>
      <c r="N73" s="13"/>
      <c r="O73" s="13"/>
      <c r="P73" s="13"/>
      <c r="Q73" s="54"/>
      <c r="R73" s="56"/>
      <c r="S73" s="56"/>
      <c r="T73" s="56"/>
      <c r="U73" s="56"/>
      <c r="V73" s="54"/>
      <c r="AI73" s="84"/>
    </row>
    <row r="74" spans="1:35" s="6" customFormat="1" ht="12" customHeight="1">
      <c r="A74" s="136"/>
      <c r="C74" s="253" t="s">
        <v>81</v>
      </c>
      <c r="D74" s="254"/>
      <c r="E74" s="254"/>
      <c r="F74" s="254"/>
      <c r="G74" s="254"/>
      <c r="H74" s="254"/>
      <c r="I74" s="254"/>
      <c r="J74" s="254"/>
      <c r="K74" s="254"/>
      <c r="L74" s="254"/>
      <c r="M74" s="254"/>
      <c r="N74" s="254"/>
      <c r="O74" s="254"/>
      <c r="P74" s="255"/>
      <c r="Q74" s="54"/>
      <c r="R74" s="56"/>
      <c r="S74" s="56"/>
      <c r="T74" s="56"/>
      <c r="U74" s="56"/>
      <c r="V74" s="54"/>
      <c r="AI74" s="84"/>
    </row>
    <row r="75" spans="1:35" s="6" customFormat="1" ht="3.75" customHeight="1">
      <c r="A75" s="136"/>
      <c r="C75" s="10"/>
      <c r="D75" s="10"/>
      <c r="E75" s="10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54"/>
      <c r="R75" s="56"/>
      <c r="S75" s="56"/>
      <c r="T75" s="56"/>
      <c r="U75" s="56"/>
      <c r="V75" s="54"/>
      <c r="AI75" s="84"/>
    </row>
    <row r="76" spans="1:35" s="6" customFormat="1" ht="14.25" customHeight="1">
      <c r="A76" s="136"/>
      <c r="C76" s="266" t="s">
        <v>66</v>
      </c>
      <c r="D76" s="267"/>
      <c r="E76" s="268"/>
      <c r="F76" s="292" t="s">
        <v>68</v>
      </c>
      <c r="G76" s="293"/>
      <c r="H76" s="293"/>
      <c r="I76" s="293"/>
      <c r="J76" s="294"/>
      <c r="K76" s="292" t="s">
        <v>84</v>
      </c>
      <c r="L76" s="293"/>
      <c r="M76" s="293"/>
      <c r="N76" s="293"/>
      <c r="O76" s="294"/>
      <c r="P76" s="119"/>
      <c r="Q76" s="54"/>
      <c r="R76" s="56"/>
      <c r="S76" s="56"/>
      <c r="T76" s="56"/>
      <c r="U76" s="56"/>
      <c r="V76" s="54"/>
      <c r="AI76" s="84"/>
    </row>
    <row r="77" spans="1:35" s="6" customFormat="1" ht="10.5" customHeight="1">
      <c r="A77" s="136"/>
      <c r="C77" s="269"/>
      <c r="D77" s="270"/>
      <c r="E77" s="271"/>
      <c r="F77" s="295"/>
      <c r="G77" s="296"/>
      <c r="H77" s="296"/>
      <c r="I77" s="296"/>
      <c r="J77" s="297"/>
      <c r="K77" s="295"/>
      <c r="L77" s="296"/>
      <c r="M77" s="296"/>
      <c r="N77" s="296"/>
      <c r="O77" s="297"/>
      <c r="P77" s="459" t="str">
        <f>IF(ecoeficiencia!T77="","",ecoeficiencia!T77)</f>
        <v>S</v>
      </c>
      <c r="R77" s="314" t="s">
        <v>151</v>
      </c>
      <c r="S77" s="315"/>
      <c r="T77" s="468" t="s">
        <v>151</v>
      </c>
      <c r="U77" s="468" t="s">
        <v>151</v>
      </c>
      <c r="AI77" s="84"/>
    </row>
    <row r="78" spans="1:35" s="6" customFormat="1" ht="10.5" customHeight="1">
      <c r="A78" s="136"/>
      <c r="C78" s="272"/>
      <c r="D78" s="273"/>
      <c r="E78" s="274"/>
      <c r="F78" s="298"/>
      <c r="G78" s="299"/>
      <c r="H78" s="299"/>
      <c r="I78" s="299"/>
      <c r="J78" s="300"/>
      <c r="K78" s="298"/>
      <c r="L78" s="299"/>
      <c r="M78" s="299"/>
      <c r="N78" s="299"/>
      <c r="O78" s="300"/>
      <c r="P78" s="460"/>
      <c r="Q78" s="110"/>
      <c r="R78" s="316"/>
      <c r="S78" s="317"/>
      <c r="T78" s="469"/>
      <c r="U78" s="469"/>
      <c r="W78" s="86" t="str">
        <f>ecoeficiencia!W78</f>
        <v/>
      </c>
      <c r="AI78" s="84">
        <f>IF(TRIM(W78)&lt;&gt;"",1,0)</f>
        <v>0</v>
      </c>
    </row>
    <row r="79" spans="1:35" s="6" customFormat="1" ht="10.5" customHeight="1">
      <c r="A79" s="136"/>
      <c r="C79" s="266" t="s">
        <v>67</v>
      </c>
      <c r="D79" s="267"/>
      <c r="E79" s="268"/>
      <c r="F79" s="292" t="s">
        <v>24</v>
      </c>
      <c r="G79" s="293"/>
      <c r="H79" s="293"/>
      <c r="I79" s="293"/>
      <c r="J79" s="294"/>
      <c r="K79" s="523" t="s">
        <v>25</v>
      </c>
      <c r="L79" s="524"/>
      <c r="M79" s="524"/>
      <c r="N79" s="524"/>
      <c r="O79" s="459" t="str">
        <f>IF(ecoeficiencia!P79="","",ecoeficiencia!P79)</f>
        <v>S</v>
      </c>
      <c r="P79" s="513"/>
      <c r="Q79" s="54"/>
      <c r="R79" s="56"/>
      <c r="S79" s="56"/>
      <c r="T79" s="56"/>
      <c r="U79" s="56"/>
      <c r="V79" s="54"/>
      <c r="AI79" s="84"/>
    </row>
    <row r="80" spans="1:35" s="6" customFormat="1" ht="10.5" customHeight="1">
      <c r="A80" s="136"/>
      <c r="C80" s="269"/>
      <c r="D80" s="270"/>
      <c r="E80" s="271"/>
      <c r="F80" s="295"/>
      <c r="G80" s="296"/>
      <c r="H80" s="296"/>
      <c r="I80" s="296"/>
      <c r="J80" s="297"/>
      <c r="K80" s="525"/>
      <c r="L80" s="526"/>
      <c r="M80" s="526"/>
      <c r="N80" s="526"/>
      <c r="O80" s="460"/>
      <c r="P80" s="514"/>
      <c r="Q80" s="54"/>
      <c r="R80" s="56"/>
      <c r="S80" s="56"/>
      <c r="T80" s="56"/>
      <c r="U80" s="56"/>
      <c r="V80" s="54"/>
      <c r="W80" s="86"/>
      <c r="AI80" s="84"/>
    </row>
    <row r="81" spans="1:35" s="6" customFormat="1" ht="10.5" customHeight="1">
      <c r="A81" s="136"/>
      <c r="C81" s="269"/>
      <c r="D81" s="270"/>
      <c r="E81" s="271"/>
      <c r="F81" s="295"/>
      <c r="G81" s="296"/>
      <c r="H81" s="296"/>
      <c r="I81" s="296"/>
      <c r="J81" s="297"/>
      <c r="K81" s="523" t="s">
        <v>26</v>
      </c>
      <c r="L81" s="524"/>
      <c r="M81" s="524"/>
      <c r="N81" s="524"/>
      <c r="O81" s="459" t="str">
        <f>IF(ecoeficiencia!P81="","",ecoeficiencia!P81)</f>
        <v>S</v>
      </c>
      <c r="P81" s="533" t="str">
        <f>IF(ecoeficiencia!T81="","",ecoeficiencia!T81)</f>
        <v>S</v>
      </c>
      <c r="R81" s="314" t="s">
        <v>151</v>
      </c>
      <c r="S81" s="315"/>
      <c r="T81" s="468" t="s">
        <v>151</v>
      </c>
      <c r="U81" s="468" t="s">
        <v>151</v>
      </c>
      <c r="AI81" s="84"/>
    </row>
    <row r="82" spans="1:35" s="6" customFormat="1" ht="10.5" customHeight="1">
      <c r="A82" s="136"/>
      <c r="C82" s="272"/>
      <c r="D82" s="273"/>
      <c r="E82" s="274"/>
      <c r="F82" s="298"/>
      <c r="G82" s="299"/>
      <c r="H82" s="299"/>
      <c r="I82" s="299"/>
      <c r="J82" s="300"/>
      <c r="K82" s="525"/>
      <c r="L82" s="526"/>
      <c r="M82" s="526"/>
      <c r="N82" s="526"/>
      <c r="O82" s="460"/>
      <c r="P82" s="534"/>
      <c r="Q82" s="110"/>
      <c r="R82" s="316"/>
      <c r="S82" s="317"/>
      <c r="T82" s="469"/>
      <c r="U82" s="469"/>
      <c r="W82" s="86" t="str">
        <f>W78</f>
        <v/>
      </c>
      <c r="AI82" s="84">
        <f>IF(TRIM(W82)&lt;&gt;"",1,0)</f>
        <v>0</v>
      </c>
    </row>
    <row r="83" spans="1:35" s="6" customFormat="1" ht="4.5" customHeight="1">
      <c r="C83" s="15"/>
      <c r="D83" s="15"/>
      <c r="E83" s="15"/>
      <c r="F83" s="18"/>
      <c r="G83" s="18"/>
      <c r="H83" s="18"/>
      <c r="I83" s="18"/>
      <c r="J83" s="18"/>
      <c r="K83" s="14"/>
      <c r="L83" s="14"/>
      <c r="M83" s="14"/>
      <c r="N83" s="14"/>
      <c r="O83" s="14"/>
      <c r="P83" s="14"/>
      <c r="AI83" s="84"/>
    </row>
    <row r="84" spans="1:35" s="6" customFormat="1" ht="10.5" customHeight="1">
      <c r="C84" s="16"/>
      <c r="D84" s="16"/>
      <c r="E84" s="16"/>
      <c r="F84" s="19"/>
      <c r="G84" s="19"/>
      <c r="H84" s="19"/>
      <c r="I84" s="19"/>
      <c r="J84" s="19"/>
      <c r="K84" s="13"/>
      <c r="L84" s="13"/>
      <c r="M84" s="14"/>
      <c r="N84" s="14"/>
      <c r="O84" s="14"/>
      <c r="P84" s="14"/>
      <c r="AI84" s="84"/>
    </row>
    <row r="85" spans="1:35" ht="12.6" customHeight="1">
      <c r="A85" s="135" t="s">
        <v>222</v>
      </c>
      <c r="C85" s="335" t="s">
        <v>96</v>
      </c>
      <c r="D85" s="336"/>
      <c r="E85" s="336"/>
      <c r="F85" s="336"/>
      <c r="G85" s="336"/>
      <c r="H85" s="336"/>
      <c r="I85" s="336"/>
      <c r="J85" s="336"/>
      <c r="K85" s="336"/>
      <c r="L85" s="337"/>
      <c r="M85" s="309" t="s">
        <v>2</v>
      </c>
      <c r="N85" s="310"/>
      <c r="O85" s="310"/>
      <c r="P85" s="310"/>
      <c r="Q85" s="310"/>
      <c r="R85" s="310"/>
      <c r="S85" s="310"/>
      <c r="T85" s="310"/>
      <c r="U85" s="311"/>
    </row>
    <row r="86" spans="1:35" ht="12.6" customHeight="1">
      <c r="A86" s="136"/>
      <c r="C86" s="338"/>
      <c r="D86" s="339"/>
      <c r="E86" s="339"/>
      <c r="F86" s="339"/>
      <c r="G86" s="339"/>
      <c r="H86" s="339"/>
      <c r="I86" s="339"/>
      <c r="J86" s="339"/>
      <c r="K86" s="339"/>
      <c r="L86" s="340"/>
      <c r="M86" s="378" t="s">
        <v>1204</v>
      </c>
      <c r="N86" s="379"/>
      <c r="O86" s="379"/>
      <c r="P86" s="379"/>
      <c r="Q86" s="379"/>
      <c r="R86" s="379"/>
      <c r="S86" s="379"/>
      <c r="T86" s="379"/>
      <c r="U86" s="380"/>
    </row>
    <row r="87" spans="1:35" ht="12.6" customHeight="1">
      <c r="A87" s="136"/>
      <c r="C87" s="338"/>
      <c r="D87" s="339"/>
      <c r="E87" s="339"/>
      <c r="F87" s="339"/>
      <c r="G87" s="339"/>
      <c r="H87" s="339"/>
      <c r="I87" s="339"/>
      <c r="J87" s="339"/>
      <c r="K87" s="339"/>
      <c r="L87" s="340"/>
      <c r="M87" s="279" t="s">
        <v>1205</v>
      </c>
      <c r="N87" s="280"/>
      <c r="O87" s="280"/>
      <c r="P87" s="280"/>
      <c r="Q87" s="280"/>
      <c r="R87" s="280"/>
      <c r="S87" s="280"/>
      <c r="T87" s="280"/>
      <c r="U87" s="281"/>
    </row>
    <row r="88" spans="1:35" ht="12.6" customHeight="1">
      <c r="A88" s="136"/>
      <c r="C88" s="324" t="s">
        <v>95</v>
      </c>
      <c r="D88" s="325"/>
      <c r="E88" s="325"/>
      <c r="F88" s="325"/>
      <c r="G88" s="325"/>
      <c r="H88" s="325"/>
      <c r="I88" s="325"/>
      <c r="J88" s="325"/>
      <c r="K88" s="325"/>
      <c r="L88" s="326"/>
      <c r="M88" s="282"/>
      <c r="N88" s="283"/>
      <c r="O88" s="283"/>
      <c r="P88" s="283"/>
      <c r="Q88" s="283"/>
      <c r="R88" s="283"/>
      <c r="S88" s="283"/>
      <c r="T88" s="283"/>
      <c r="U88" s="284"/>
    </row>
    <row r="89" spans="1:35" ht="12.6" customHeight="1">
      <c r="A89" s="136"/>
      <c r="C89" s="27"/>
      <c r="D89" s="25"/>
      <c r="E89" s="25"/>
      <c r="F89" s="25"/>
      <c r="G89" s="25"/>
      <c r="H89" s="25"/>
      <c r="I89" s="25"/>
      <c r="J89" s="25"/>
      <c r="K89" s="25"/>
      <c r="L89" s="25"/>
      <c r="M89" s="26"/>
      <c r="N89" s="26"/>
      <c r="O89" s="26"/>
      <c r="P89" s="17"/>
      <c r="Q89" s="20"/>
      <c r="R89" s="20"/>
      <c r="S89" s="20"/>
    </row>
    <row r="90" spans="1:35" ht="12" customHeight="1">
      <c r="A90" s="136"/>
      <c r="C90" s="258" t="s">
        <v>92</v>
      </c>
      <c r="D90" s="259"/>
      <c r="E90" s="259"/>
      <c r="F90" s="259"/>
      <c r="G90" s="259"/>
      <c r="H90" s="259"/>
      <c r="I90" s="259"/>
      <c r="J90" s="259"/>
      <c r="K90" s="259"/>
      <c r="L90" s="259"/>
      <c r="M90" s="259"/>
      <c r="N90" s="259"/>
      <c r="O90" s="259"/>
      <c r="P90" s="278"/>
      <c r="Q90" s="258" t="s">
        <v>13</v>
      </c>
      <c r="R90" s="259"/>
      <c r="S90" s="259"/>
      <c r="T90" s="259"/>
      <c r="U90" s="278"/>
    </row>
    <row r="91" spans="1:35" s="6" customFormat="1" ht="6" customHeight="1">
      <c r="A91" s="136"/>
      <c r="C91" s="21"/>
      <c r="D91" s="16"/>
      <c r="E91" s="16"/>
      <c r="F91" s="19"/>
      <c r="G91" s="19"/>
      <c r="H91" s="19"/>
      <c r="I91" s="19"/>
      <c r="J91" s="19"/>
      <c r="K91" s="13"/>
      <c r="L91" s="13"/>
      <c r="M91" s="13"/>
      <c r="N91" s="13"/>
      <c r="O91" s="13"/>
      <c r="P91" s="22"/>
      <c r="AI91" s="84"/>
    </row>
    <row r="92" spans="1:35" ht="12" customHeight="1">
      <c r="A92" s="136"/>
      <c r="C92" s="486" t="s">
        <v>79</v>
      </c>
      <c r="D92" s="487"/>
      <c r="E92" s="487"/>
      <c r="F92" s="487"/>
      <c r="G92" s="487"/>
      <c r="H92" s="487"/>
      <c r="I92" s="487"/>
      <c r="J92" s="487"/>
      <c r="K92" s="487"/>
      <c r="L92" s="487"/>
      <c r="M92" s="487"/>
      <c r="N92" s="487"/>
      <c r="O92" s="487"/>
      <c r="P92" s="487"/>
      <c r="Q92" s="488"/>
      <c r="R92" s="383" t="s">
        <v>1207</v>
      </c>
      <c r="S92" s="389"/>
      <c r="T92" s="120" t="s">
        <v>1208</v>
      </c>
      <c r="U92" s="120" t="s">
        <v>97</v>
      </c>
    </row>
    <row r="93" spans="1:35" s="6" customFormat="1" ht="3.75" customHeight="1">
      <c r="A93" s="136"/>
      <c r="C93" s="8"/>
      <c r="D93" s="8"/>
      <c r="E93" s="8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AI93" s="84"/>
    </row>
    <row r="94" spans="1:35" s="6" customFormat="1" ht="10.5" customHeight="1">
      <c r="A94" s="136"/>
      <c r="C94" s="207" t="s">
        <v>23</v>
      </c>
      <c r="D94" s="208"/>
      <c r="E94" s="209"/>
      <c r="F94" s="527" t="s">
        <v>64</v>
      </c>
      <c r="G94" s="528"/>
      <c r="H94" s="528"/>
      <c r="I94" s="528"/>
      <c r="J94" s="528"/>
      <c r="K94" s="528"/>
      <c r="L94" s="528"/>
      <c r="M94" s="528"/>
      <c r="N94" s="528"/>
      <c r="O94" s="529"/>
      <c r="P94" s="459" t="str">
        <f>IF(ecoeficiencia!T94="","",ecoeficiencia!T94)</f>
        <v>S</v>
      </c>
      <c r="R94" s="314" t="s">
        <v>151</v>
      </c>
      <c r="S94" s="315"/>
      <c r="T94" s="468"/>
      <c r="U94" s="468" t="s">
        <v>151</v>
      </c>
      <c r="AI94" s="84">
        <f>IF(UPPER(LEFT(P94,1))="S",0,1)</f>
        <v>0</v>
      </c>
    </row>
    <row r="95" spans="1:35" s="6" customFormat="1" ht="10.5" customHeight="1">
      <c r="A95" s="136"/>
      <c r="C95" s="210"/>
      <c r="D95" s="211"/>
      <c r="E95" s="212"/>
      <c r="F95" s="530"/>
      <c r="G95" s="531"/>
      <c r="H95" s="531"/>
      <c r="I95" s="531"/>
      <c r="J95" s="531"/>
      <c r="K95" s="531"/>
      <c r="L95" s="531"/>
      <c r="M95" s="531"/>
      <c r="N95" s="531"/>
      <c r="O95" s="532"/>
      <c r="P95" s="460"/>
      <c r="Q95" s="110"/>
      <c r="R95" s="316"/>
      <c r="S95" s="317"/>
      <c r="T95" s="469"/>
      <c r="U95" s="469"/>
      <c r="AI95" s="84"/>
    </row>
    <row r="96" spans="1:35" s="6" customFormat="1" ht="10.5" customHeight="1">
      <c r="A96" s="136"/>
      <c r="C96" s="213"/>
      <c r="D96" s="214"/>
      <c r="E96" s="215"/>
      <c r="F96" s="456" t="s">
        <v>65</v>
      </c>
      <c r="G96" s="457"/>
      <c r="H96" s="457"/>
      <c r="I96" s="457"/>
      <c r="J96" s="457"/>
      <c r="K96" s="457"/>
      <c r="L96" s="457"/>
      <c r="M96" s="457"/>
      <c r="N96" s="457"/>
      <c r="O96" s="458"/>
      <c r="P96" s="121" t="str">
        <f>IF(ecoeficiencia!T96="","",ecoeficiencia!T96)</f>
        <v>S</v>
      </c>
      <c r="Q96" s="110"/>
      <c r="R96" s="182" t="s">
        <v>151</v>
      </c>
      <c r="S96" s="183"/>
      <c r="T96" s="33"/>
      <c r="U96" s="33" t="s">
        <v>151</v>
      </c>
      <c r="AI96" s="84">
        <f>IF(UPPER(LEFT(P96,1))="S",0,1)</f>
        <v>0</v>
      </c>
    </row>
    <row r="97" spans="1:35" s="6" customFormat="1" ht="6" customHeight="1">
      <c r="A97" s="136"/>
      <c r="C97" s="8"/>
      <c r="D97" s="8"/>
      <c r="E97" s="8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AI97" s="84"/>
    </row>
    <row r="98" spans="1:35" ht="12" customHeight="1">
      <c r="A98" s="136"/>
      <c r="C98" s="258" t="s">
        <v>93</v>
      </c>
      <c r="D98" s="259"/>
      <c r="E98" s="259"/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75" t="s">
        <v>13</v>
      </c>
      <c r="Q98" s="276"/>
      <c r="R98" s="276"/>
      <c r="S98" s="276"/>
      <c r="T98" s="276"/>
      <c r="U98" s="277"/>
    </row>
    <row r="99" spans="1:35" s="6" customFormat="1" ht="3.75" customHeight="1">
      <c r="A99" s="136"/>
      <c r="C99" s="10"/>
      <c r="D99" s="10"/>
      <c r="E99" s="10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AI99" s="84"/>
    </row>
    <row r="100" spans="1:35" s="6" customFormat="1" ht="12" customHeight="1">
      <c r="A100" s="136"/>
      <c r="C100" s="253" t="s">
        <v>80</v>
      </c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5"/>
      <c r="AI100" s="84"/>
    </row>
    <row r="101" spans="1:35" s="6" customFormat="1" ht="3.75" customHeight="1">
      <c r="A101" s="136"/>
      <c r="C101" s="10"/>
      <c r="D101" s="10"/>
      <c r="E101" s="10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AI101" s="84"/>
    </row>
    <row r="102" spans="1:35" s="6" customFormat="1" ht="10.5" customHeight="1">
      <c r="A102" s="136"/>
      <c r="C102" s="427" t="s">
        <v>70</v>
      </c>
      <c r="D102" s="428"/>
      <c r="E102" s="428"/>
      <c r="F102" s="428"/>
      <c r="G102" s="428"/>
      <c r="H102" s="428"/>
      <c r="I102" s="428"/>
      <c r="J102" s="428"/>
      <c r="K102" s="428"/>
      <c r="L102" s="428"/>
      <c r="M102" s="428"/>
      <c r="N102" s="428"/>
      <c r="O102" s="515" t="s">
        <v>36</v>
      </c>
      <c r="P102" s="447"/>
      <c r="Q102" s="448"/>
      <c r="R102" s="521"/>
      <c r="S102" s="521"/>
      <c r="T102" s="521"/>
      <c r="U102" s="522"/>
      <c r="AI102" s="84"/>
    </row>
    <row r="103" spans="1:35" s="6" customFormat="1" ht="15.75" customHeight="1">
      <c r="A103" s="136"/>
      <c r="C103" s="430"/>
      <c r="D103" s="431"/>
      <c r="E103" s="431"/>
      <c r="F103" s="431"/>
      <c r="G103" s="431"/>
      <c r="H103" s="431"/>
      <c r="I103" s="431"/>
      <c r="J103" s="431"/>
      <c r="K103" s="431"/>
      <c r="L103" s="431"/>
      <c r="M103" s="431"/>
      <c r="N103" s="431"/>
      <c r="O103" s="516"/>
      <c r="P103" s="449"/>
      <c r="Q103" s="450"/>
      <c r="R103" s="517" t="s">
        <v>1207</v>
      </c>
      <c r="S103" s="518"/>
      <c r="T103" s="122" t="s">
        <v>1208</v>
      </c>
      <c r="U103" s="122" t="s">
        <v>97</v>
      </c>
      <c r="AI103" s="84"/>
    </row>
    <row r="104" spans="1:35" s="6" customFormat="1" ht="6" customHeight="1">
      <c r="A104" s="136"/>
      <c r="C104" s="10"/>
      <c r="D104" s="10"/>
      <c r="E104" s="10"/>
      <c r="F104" s="9"/>
      <c r="G104" s="9"/>
      <c r="H104" s="9"/>
      <c r="I104" s="9"/>
      <c r="J104" s="9"/>
      <c r="K104" s="9"/>
      <c r="L104" s="9"/>
      <c r="M104" s="9"/>
      <c r="N104" s="9"/>
      <c r="O104" s="58"/>
      <c r="P104" s="58"/>
      <c r="Q104" s="54"/>
      <c r="R104" s="54"/>
      <c r="S104" s="54"/>
      <c r="T104" s="54"/>
      <c r="U104" s="54"/>
      <c r="V104" s="54"/>
      <c r="AI104" s="84"/>
    </row>
    <row r="105" spans="1:35" s="6" customFormat="1" ht="10.5" customHeight="1">
      <c r="A105" s="136"/>
      <c r="C105" s="266" t="s">
        <v>71</v>
      </c>
      <c r="D105" s="267"/>
      <c r="E105" s="268"/>
      <c r="F105" s="462" t="s">
        <v>72</v>
      </c>
      <c r="G105" s="463"/>
      <c r="H105" s="463"/>
      <c r="I105" s="463"/>
      <c r="J105" s="463"/>
      <c r="K105" s="463"/>
      <c r="L105" s="463"/>
      <c r="M105" s="463"/>
      <c r="N105" s="464"/>
      <c r="O105" s="58"/>
      <c r="P105" s="58"/>
      <c r="Q105" s="54"/>
      <c r="R105" s="451"/>
      <c r="S105" s="451"/>
      <c r="T105" s="54"/>
      <c r="U105" s="54"/>
      <c r="V105" s="54"/>
      <c r="AI105" s="84"/>
    </row>
    <row r="106" spans="1:35" s="6" customFormat="1" ht="12" customHeight="1">
      <c r="A106" s="136"/>
      <c r="C106" s="269"/>
      <c r="D106" s="270"/>
      <c r="E106" s="271"/>
      <c r="F106" s="465"/>
      <c r="G106" s="466"/>
      <c r="H106" s="466"/>
      <c r="I106" s="466"/>
      <c r="J106" s="466"/>
      <c r="K106" s="466"/>
      <c r="L106" s="466"/>
      <c r="M106" s="466"/>
      <c r="N106" s="467"/>
      <c r="O106" s="123">
        <v>5</v>
      </c>
      <c r="P106" s="124" t="str">
        <f>IF(ecoeficiencia!T106="","",ecoeficiencia!T106)</f>
        <v>S</v>
      </c>
      <c r="Q106" s="57"/>
      <c r="R106" s="461" t="s">
        <v>151</v>
      </c>
      <c r="S106" s="461"/>
      <c r="T106" s="33" t="s">
        <v>151</v>
      </c>
      <c r="U106" s="33" t="s">
        <v>151</v>
      </c>
      <c r="AI106" s="84"/>
    </row>
    <row r="107" spans="1:35" s="6" customFormat="1" ht="5.25" customHeight="1">
      <c r="A107" s="136"/>
      <c r="C107" s="269"/>
      <c r="D107" s="270"/>
      <c r="E107" s="271"/>
      <c r="F107" s="462" t="s">
        <v>33</v>
      </c>
      <c r="G107" s="463"/>
      <c r="H107" s="463"/>
      <c r="I107" s="463"/>
      <c r="J107" s="463"/>
      <c r="K107" s="463"/>
      <c r="L107" s="463"/>
      <c r="M107" s="463"/>
      <c r="N107" s="464"/>
      <c r="O107" s="125"/>
      <c r="P107" s="126"/>
      <c r="Q107" s="57"/>
      <c r="R107" s="189"/>
      <c r="S107" s="189"/>
      <c r="T107" s="56"/>
      <c r="U107" s="56"/>
      <c r="V107" s="54"/>
      <c r="AI107" s="84"/>
    </row>
    <row r="108" spans="1:35" s="6" customFormat="1" ht="12" customHeight="1">
      <c r="A108" s="136"/>
      <c r="C108" s="269"/>
      <c r="D108" s="270"/>
      <c r="E108" s="271"/>
      <c r="F108" s="465"/>
      <c r="G108" s="466"/>
      <c r="H108" s="466"/>
      <c r="I108" s="466"/>
      <c r="J108" s="466"/>
      <c r="K108" s="466"/>
      <c r="L108" s="466"/>
      <c r="M108" s="466"/>
      <c r="N108" s="467"/>
      <c r="O108" s="123">
        <v>5</v>
      </c>
      <c r="P108" s="124" t="str">
        <f>IF(ecoeficiencia!T108="","",ecoeficiencia!T108)</f>
        <v xml:space="preserve"> </v>
      </c>
      <c r="Q108" s="57"/>
      <c r="R108" s="461"/>
      <c r="S108" s="461"/>
      <c r="T108" s="33"/>
      <c r="U108" s="33"/>
      <c r="AI108" s="84"/>
    </row>
    <row r="109" spans="1:35" s="6" customFormat="1" ht="5.25" customHeight="1">
      <c r="A109" s="136"/>
      <c r="C109" s="269"/>
      <c r="D109" s="270"/>
      <c r="E109" s="271"/>
      <c r="F109" s="462" t="s">
        <v>34</v>
      </c>
      <c r="G109" s="463"/>
      <c r="H109" s="463"/>
      <c r="I109" s="463"/>
      <c r="J109" s="463"/>
      <c r="K109" s="463"/>
      <c r="L109" s="463"/>
      <c r="M109" s="463"/>
      <c r="N109" s="464"/>
      <c r="O109" s="127"/>
      <c r="P109" s="126"/>
      <c r="Q109" s="57"/>
      <c r="R109" s="189"/>
      <c r="S109" s="189"/>
      <c r="T109" s="56"/>
      <c r="U109" s="56"/>
      <c r="V109" s="54"/>
      <c r="AI109" s="84"/>
    </row>
    <row r="110" spans="1:35" s="6" customFormat="1" ht="12" customHeight="1">
      <c r="A110" s="136"/>
      <c r="C110" s="269"/>
      <c r="D110" s="270"/>
      <c r="E110" s="271"/>
      <c r="F110" s="465"/>
      <c r="G110" s="466"/>
      <c r="H110" s="466"/>
      <c r="I110" s="466"/>
      <c r="J110" s="466"/>
      <c r="K110" s="466"/>
      <c r="L110" s="466"/>
      <c r="M110" s="466"/>
      <c r="N110" s="467"/>
      <c r="O110" s="82">
        <v>5</v>
      </c>
      <c r="P110" s="124" t="str">
        <f>IF(ecoeficiencia!T110="","",ecoeficiencia!T110)</f>
        <v>S</v>
      </c>
      <c r="Q110" s="57"/>
      <c r="R110" s="461" t="s">
        <v>151</v>
      </c>
      <c r="S110" s="461"/>
      <c r="T110" s="33" t="s">
        <v>151</v>
      </c>
      <c r="U110" s="33" t="s">
        <v>151</v>
      </c>
      <c r="AI110" s="84"/>
    </row>
    <row r="111" spans="1:35" s="6" customFormat="1" ht="10.5" customHeight="1">
      <c r="A111" s="136"/>
      <c r="C111" s="269"/>
      <c r="D111" s="270"/>
      <c r="E111" s="271"/>
      <c r="F111" s="318" t="s">
        <v>35</v>
      </c>
      <c r="G111" s="319"/>
      <c r="H111" s="319"/>
      <c r="I111" s="319"/>
      <c r="J111" s="319"/>
      <c r="K111" s="319"/>
      <c r="L111" s="319"/>
      <c r="M111" s="319"/>
      <c r="N111" s="320"/>
      <c r="O111" s="59"/>
      <c r="P111" s="126"/>
      <c r="Q111" s="57"/>
      <c r="R111" s="189"/>
      <c r="S111" s="189"/>
      <c r="T111" s="56"/>
      <c r="U111" s="56"/>
      <c r="V111" s="54"/>
      <c r="AI111" s="84"/>
    </row>
    <row r="112" spans="1:35" s="6" customFormat="1" ht="12" customHeight="1">
      <c r="A112" s="136"/>
      <c r="C112" s="269"/>
      <c r="D112" s="270"/>
      <c r="E112" s="271"/>
      <c r="F112" s="242"/>
      <c r="G112" s="243"/>
      <c r="H112" s="243"/>
      <c r="I112" s="243"/>
      <c r="J112" s="243"/>
      <c r="K112" s="243"/>
      <c r="L112" s="243"/>
      <c r="M112" s="243"/>
      <c r="N112" s="244"/>
      <c r="O112" s="123">
        <v>5</v>
      </c>
      <c r="P112" s="124" t="str">
        <f>IF(ecoeficiencia!T112="","",ecoeficiencia!T112)</f>
        <v xml:space="preserve"> </v>
      </c>
      <c r="Q112" s="57"/>
      <c r="R112" s="461"/>
      <c r="S112" s="461"/>
      <c r="T112" s="33"/>
      <c r="U112" s="33"/>
      <c r="AI112" s="84"/>
    </row>
    <row r="113" spans="1:35" s="6" customFormat="1" ht="5.25" customHeight="1">
      <c r="A113" s="136"/>
      <c r="C113" s="269"/>
      <c r="D113" s="270"/>
      <c r="E113" s="271"/>
      <c r="F113" s="239" t="s">
        <v>37</v>
      </c>
      <c r="G113" s="240"/>
      <c r="H113" s="240"/>
      <c r="I113" s="240"/>
      <c r="J113" s="240"/>
      <c r="K113" s="240"/>
      <c r="L113" s="240"/>
      <c r="M113" s="240"/>
      <c r="N113" s="241"/>
      <c r="O113" s="128"/>
      <c r="P113" s="126"/>
      <c r="Q113" s="57"/>
      <c r="R113" s="189"/>
      <c r="S113" s="189"/>
      <c r="T113" s="56"/>
      <c r="U113" s="56"/>
      <c r="V113" s="54"/>
      <c r="AI113" s="84"/>
    </row>
    <row r="114" spans="1:35" s="6" customFormat="1" ht="12" customHeight="1">
      <c r="A114" s="136"/>
      <c r="C114" s="272"/>
      <c r="D114" s="273"/>
      <c r="E114" s="274"/>
      <c r="F114" s="242"/>
      <c r="G114" s="243"/>
      <c r="H114" s="243"/>
      <c r="I114" s="243"/>
      <c r="J114" s="243"/>
      <c r="K114" s="243"/>
      <c r="L114" s="243"/>
      <c r="M114" s="243"/>
      <c r="N114" s="244"/>
      <c r="O114" s="123">
        <v>6</v>
      </c>
      <c r="P114" s="124" t="str">
        <f>IF(ecoeficiencia!T114="","",ecoeficiencia!T114)</f>
        <v xml:space="preserve"> </v>
      </c>
      <c r="Q114" s="57"/>
      <c r="R114" s="461"/>
      <c r="S114" s="461"/>
      <c r="T114" s="33"/>
      <c r="U114" s="33"/>
      <c r="AI114" s="84"/>
    </row>
    <row r="115" spans="1:35" s="6" customFormat="1" ht="10.5" customHeight="1">
      <c r="A115" s="136"/>
      <c r="C115" s="207" t="s">
        <v>38</v>
      </c>
      <c r="D115" s="208"/>
      <c r="E115" s="209"/>
      <c r="F115" s="239" t="s">
        <v>39</v>
      </c>
      <c r="G115" s="240"/>
      <c r="H115" s="240"/>
      <c r="I115" s="240"/>
      <c r="J115" s="240"/>
      <c r="K115" s="240"/>
      <c r="L115" s="240"/>
      <c r="M115" s="240"/>
      <c r="N115" s="241"/>
      <c r="O115" s="128"/>
      <c r="P115" s="126"/>
      <c r="Q115" s="57"/>
      <c r="R115" s="189"/>
      <c r="S115" s="189"/>
      <c r="T115" s="56"/>
      <c r="U115" s="56"/>
      <c r="V115" s="54"/>
      <c r="AI115" s="84"/>
    </row>
    <row r="116" spans="1:35" s="6" customFormat="1" ht="12" customHeight="1">
      <c r="A116" s="136"/>
      <c r="C116" s="210"/>
      <c r="D116" s="211"/>
      <c r="E116" s="212"/>
      <c r="F116" s="242"/>
      <c r="G116" s="243"/>
      <c r="H116" s="243"/>
      <c r="I116" s="243"/>
      <c r="J116" s="243"/>
      <c r="K116" s="243"/>
      <c r="L116" s="243"/>
      <c r="M116" s="243"/>
      <c r="N116" s="244"/>
      <c r="O116" s="125">
        <v>6</v>
      </c>
      <c r="P116" s="124" t="str">
        <f>IF(ecoeficiencia!T116="","",ecoeficiencia!T116)</f>
        <v>S</v>
      </c>
      <c r="Q116" s="57"/>
      <c r="R116" s="461" t="s">
        <v>151</v>
      </c>
      <c r="S116" s="461"/>
      <c r="T116" s="33" t="s">
        <v>151</v>
      </c>
      <c r="U116" s="33" t="s">
        <v>151</v>
      </c>
      <c r="AI116" s="84"/>
    </row>
    <row r="117" spans="1:35" s="6" customFormat="1" ht="10.5" customHeight="1">
      <c r="A117" s="136"/>
      <c r="C117" s="210"/>
      <c r="D117" s="211"/>
      <c r="E117" s="212"/>
      <c r="F117" s="239" t="s">
        <v>40</v>
      </c>
      <c r="G117" s="240"/>
      <c r="H117" s="240"/>
      <c r="I117" s="240"/>
      <c r="J117" s="240"/>
      <c r="K117" s="240"/>
      <c r="L117" s="240"/>
      <c r="M117" s="240"/>
      <c r="N117" s="241"/>
      <c r="O117" s="128"/>
      <c r="P117" s="126"/>
      <c r="Q117" s="57"/>
      <c r="R117" s="189"/>
      <c r="S117" s="189"/>
      <c r="T117" s="56"/>
      <c r="U117" s="56"/>
      <c r="V117" s="54"/>
      <c r="AI117" s="84"/>
    </row>
    <row r="118" spans="1:35" s="6" customFormat="1" ht="12" customHeight="1">
      <c r="A118" s="136"/>
      <c r="C118" s="213"/>
      <c r="D118" s="214"/>
      <c r="E118" s="215"/>
      <c r="F118" s="242"/>
      <c r="G118" s="243"/>
      <c r="H118" s="243"/>
      <c r="I118" s="243"/>
      <c r="J118" s="243"/>
      <c r="K118" s="243"/>
      <c r="L118" s="243"/>
      <c r="M118" s="243"/>
      <c r="N118" s="244"/>
      <c r="O118" s="125">
        <v>5</v>
      </c>
      <c r="P118" s="124" t="str">
        <f>IF(ecoeficiencia!T118="","",ecoeficiencia!T118)</f>
        <v>S</v>
      </c>
      <c r="Q118" s="57"/>
      <c r="R118" s="461" t="s">
        <v>151</v>
      </c>
      <c r="S118" s="461"/>
      <c r="T118" s="33" t="s">
        <v>151</v>
      </c>
      <c r="U118" s="33" t="s">
        <v>151</v>
      </c>
      <c r="AI118" s="84"/>
    </row>
    <row r="119" spans="1:35" s="6" customFormat="1" ht="10.5" customHeight="1">
      <c r="A119" s="136"/>
      <c r="C119" s="207" t="s">
        <v>15</v>
      </c>
      <c r="D119" s="208"/>
      <c r="E119" s="209"/>
      <c r="F119" s="239" t="s">
        <v>88</v>
      </c>
      <c r="G119" s="240"/>
      <c r="H119" s="240"/>
      <c r="I119" s="240"/>
      <c r="J119" s="240"/>
      <c r="K119" s="240"/>
      <c r="L119" s="240"/>
      <c r="M119" s="240"/>
      <c r="N119" s="241"/>
      <c r="O119" s="128"/>
      <c r="P119" s="126"/>
      <c r="Q119" s="57"/>
      <c r="R119" s="189"/>
      <c r="S119" s="189"/>
      <c r="T119" s="56"/>
      <c r="U119" s="56"/>
      <c r="V119" s="54"/>
      <c r="AI119" s="84"/>
    </row>
    <row r="120" spans="1:35" s="6" customFormat="1" ht="12" customHeight="1">
      <c r="A120" s="136"/>
      <c r="C120" s="210"/>
      <c r="D120" s="211"/>
      <c r="E120" s="212"/>
      <c r="F120" s="242"/>
      <c r="G120" s="243"/>
      <c r="H120" s="243"/>
      <c r="I120" s="243"/>
      <c r="J120" s="243"/>
      <c r="K120" s="243"/>
      <c r="L120" s="243"/>
      <c r="M120" s="243"/>
      <c r="N120" s="244"/>
      <c r="O120" s="123">
        <v>4</v>
      </c>
      <c r="P120" s="124" t="str">
        <f>IF(ecoeficiencia!T120="","",ecoeficiencia!T120)</f>
        <v xml:space="preserve"> </v>
      </c>
      <c r="Q120" s="57"/>
      <c r="R120" s="461"/>
      <c r="S120" s="461"/>
      <c r="T120" s="33"/>
      <c r="U120" s="33"/>
      <c r="AI120" s="84"/>
    </row>
    <row r="121" spans="1:35" s="6" customFormat="1" ht="10.5" customHeight="1">
      <c r="A121" s="136"/>
      <c r="C121" s="210"/>
      <c r="D121" s="211"/>
      <c r="E121" s="212"/>
      <c r="F121" s="239" t="s">
        <v>89</v>
      </c>
      <c r="G121" s="240"/>
      <c r="H121" s="240"/>
      <c r="I121" s="240"/>
      <c r="J121" s="240"/>
      <c r="K121" s="240"/>
      <c r="L121" s="240"/>
      <c r="M121" s="240"/>
      <c r="N121" s="241"/>
      <c r="O121" s="128"/>
      <c r="P121" s="126"/>
      <c r="Q121" s="57"/>
      <c r="R121" s="189"/>
      <c r="S121" s="189"/>
      <c r="T121" s="56"/>
      <c r="U121" s="56"/>
      <c r="V121" s="54"/>
      <c r="AI121" s="84"/>
    </row>
    <row r="122" spans="1:35" s="6" customFormat="1" ht="12" customHeight="1">
      <c r="A122" s="136"/>
      <c r="C122" s="210"/>
      <c r="D122" s="211"/>
      <c r="E122" s="212"/>
      <c r="F122" s="242"/>
      <c r="G122" s="243"/>
      <c r="H122" s="243"/>
      <c r="I122" s="243"/>
      <c r="J122" s="243"/>
      <c r="K122" s="243"/>
      <c r="L122" s="243"/>
      <c r="M122" s="243"/>
      <c r="N122" s="244"/>
      <c r="O122" s="123">
        <v>6</v>
      </c>
      <c r="P122" s="124" t="str">
        <f>IF(ecoeficiencia!T122="","",ecoeficiencia!T122)</f>
        <v xml:space="preserve"> </v>
      </c>
      <c r="Q122" s="57"/>
      <c r="R122" s="461"/>
      <c r="S122" s="461"/>
      <c r="T122" s="33"/>
      <c r="U122" s="33"/>
      <c r="AI122" s="84"/>
    </row>
    <row r="123" spans="1:35" s="6" customFormat="1" ht="10.5" customHeight="1">
      <c r="A123" s="136"/>
      <c r="C123" s="210"/>
      <c r="D123" s="211"/>
      <c r="E123" s="212"/>
      <c r="F123" s="239" t="s">
        <v>90</v>
      </c>
      <c r="G123" s="240"/>
      <c r="H123" s="240"/>
      <c r="I123" s="240"/>
      <c r="J123" s="240"/>
      <c r="K123" s="240"/>
      <c r="L123" s="240"/>
      <c r="M123" s="240"/>
      <c r="N123" s="241"/>
      <c r="O123" s="128"/>
      <c r="P123" s="126"/>
      <c r="Q123" s="57"/>
      <c r="R123" s="189"/>
      <c r="S123" s="189"/>
      <c r="T123" s="56"/>
      <c r="U123" s="56"/>
      <c r="V123" s="54"/>
      <c r="AI123" s="84"/>
    </row>
    <row r="124" spans="1:35" s="6" customFormat="1" ht="12" customHeight="1">
      <c r="A124" s="136"/>
      <c r="C124" s="213"/>
      <c r="D124" s="214"/>
      <c r="E124" s="215"/>
      <c r="F124" s="242"/>
      <c r="G124" s="243"/>
      <c r="H124" s="243"/>
      <c r="I124" s="243"/>
      <c r="J124" s="243"/>
      <c r="K124" s="243"/>
      <c r="L124" s="243"/>
      <c r="M124" s="243"/>
      <c r="N124" s="244"/>
      <c r="O124" s="82">
        <v>8</v>
      </c>
      <c r="P124" s="124" t="str">
        <f>IF(ecoeficiencia!T124="","",ecoeficiencia!T124)</f>
        <v>S</v>
      </c>
      <c r="Q124" s="57"/>
      <c r="R124" s="461" t="s">
        <v>151</v>
      </c>
      <c r="S124" s="461"/>
      <c r="T124" s="33" t="s">
        <v>151</v>
      </c>
      <c r="U124" s="33" t="s">
        <v>151</v>
      </c>
      <c r="AI124" s="84"/>
    </row>
    <row r="125" spans="1:35" s="6" customFormat="1" ht="6.75" customHeight="1">
      <c r="A125" s="136"/>
      <c r="C125" s="210" t="s">
        <v>23</v>
      </c>
      <c r="D125" s="211"/>
      <c r="E125" s="212"/>
      <c r="F125" s="239" t="s">
        <v>74</v>
      </c>
      <c r="G125" s="240"/>
      <c r="H125" s="240"/>
      <c r="I125" s="240"/>
      <c r="J125" s="240"/>
      <c r="K125" s="240"/>
      <c r="L125" s="240"/>
      <c r="M125" s="240"/>
      <c r="N125" s="241"/>
      <c r="O125" s="59"/>
      <c r="P125" s="126"/>
      <c r="Q125" s="57"/>
      <c r="R125" s="189"/>
      <c r="S125" s="189"/>
      <c r="T125" s="56"/>
      <c r="U125" s="56"/>
      <c r="V125" s="54"/>
      <c r="AI125" s="84"/>
    </row>
    <row r="126" spans="1:35" s="6" customFormat="1" ht="10.5" customHeight="1">
      <c r="A126" s="136"/>
      <c r="C126" s="210"/>
      <c r="D126" s="211"/>
      <c r="E126" s="212"/>
      <c r="F126" s="318"/>
      <c r="G126" s="319"/>
      <c r="H126" s="319"/>
      <c r="I126" s="319"/>
      <c r="J126" s="319"/>
      <c r="K126" s="319"/>
      <c r="L126" s="319"/>
      <c r="M126" s="319"/>
      <c r="N126" s="320"/>
      <c r="O126" s="59"/>
      <c r="P126" s="126"/>
      <c r="Q126" s="57"/>
      <c r="R126" s="189"/>
      <c r="S126" s="189"/>
      <c r="T126" s="56"/>
      <c r="U126" s="56"/>
      <c r="V126" s="54"/>
      <c r="AI126" s="84"/>
    </row>
    <row r="127" spans="1:35" s="6" customFormat="1" ht="12" customHeight="1">
      <c r="A127" s="136"/>
      <c r="C127" s="210"/>
      <c r="D127" s="211"/>
      <c r="E127" s="212"/>
      <c r="F127" s="242"/>
      <c r="G127" s="243"/>
      <c r="H127" s="243"/>
      <c r="I127" s="243"/>
      <c r="J127" s="243"/>
      <c r="K127" s="243"/>
      <c r="L127" s="243"/>
      <c r="M127" s="243"/>
      <c r="N127" s="244"/>
      <c r="O127" s="123">
        <v>4</v>
      </c>
      <c r="P127" s="124" t="str">
        <f>IF(ecoeficiencia!T127="","",ecoeficiencia!T127)</f>
        <v>S</v>
      </c>
      <c r="Q127" s="57"/>
      <c r="R127" s="461" t="s">
        <v>151</v>
      </c>
      <c r="S127" s="461"/>
      <c r="T127" s="33"/>
      <c r="U127" s="33" t="s">
        <v>151</v>
      </c>
      <c r="AI127" s="84"/>
    </row>
    <row r="128" spans="1:35" s="6" customFormat="1" ht="7.5" customHeight="1">
      <c r="A128" s="136"/>
      <c r="C128" s="210"/>
      <c r="D128" s="211"/>
      <c r="E128" s="212"/>
      <c r="F128" s="239" t="s">
        <v>91</v>
      </c>
      <c r="G128" s="240"/>
      <c r="H128" s="240"/>
      <c r="I128" s="240"/>
      <c r="J128" s="240"/>
      <c r="K128" s="240"/>
      <c r="L128" s="240"/>
      <c r="M128" s="240"/>
      <c r="N128" s="241"/>
      <c r="O128" s="59"/>
      <c r="P128" s="126"/>
      <c r="Q128" s="57"/>
      <c r="R128" s="189"/>
      <c r="S128" s="189"/>
      <c r="T128" s="56"/>
      <c r="U128" s="56"/>
      <c r="V128" s="54"/>
      <c r="AI128" s="84"/>
    </row>
    <row r="129" spans="1:35" s="6" customFormat="1" ht="10.5" customHeight="1">
      <c r="A129" s="136"/>
      <c r="C129" s="210"/>
      <c r="D129" s="211"/>
      <c r="E129" s="212"/>
      <c r="F129" s="318"/>
      <c r="G129" s="319"/>
      <c r="H129" s="319"/>
      <c r="I129" s="319"/>
      <c r="J129" s="319"/>
      <c r="K129" s="319"/>
      <c r="L129" s="319"/>
      <c r="M129" s="319"/>
      <c r="N129" s="320"/>
      <c r="O129" s="59"/>
      <c r="P129" s="126"/>
      <c r="Q129" s="57"/>
      <c r="R129" s="189"/>
      <c r="S129" s="189"/>
      <c r="T129" s="56"/>
      <c r="U129" s="56"/>
      <c r="V129" s="54"/>
      <c r="AI129" s="84"/>
    </row>
    <row r="130" spans="1:35" s="6" customFormat="1" ht="12" customHeight="1">
      <c r="A130" s="136"/>
      <c r="C130" s="213"/>
      <c r="D130" s="214"/>
      <c r="E130" s="215"/>
      <c r="F130" s="242"/>
      <c r="G130" s="243"/>
      <c r="H130" s="243"/>
      <c r="I130" s="243"/>
      <c r="J130" s="243"/>
      <c r="K130" s="243"/>
      <c r="L130" s="243"/>
      <c r="M130" s="243"/>
      <c r="N130" s="244"/>
      <c r="O130" s="123">
        <v>5</v>
      </c>
      <c r="P130" s="124" t="str">
        <f>IF(ecoeficiencia!T130="","",ecoeficiencia!T130)</f>
        <v>S</v>
      </c>
      <c r="Q130" s="57"/>
      <c r="R130" s="461" t="s">
        <v>151</v>
      </c>
      <c r="S130" s="461"/>
      <c r="T130" s="33"/>
      <c r="U130" s="33" t="s">
        <v>151</v>
      </c>
      <c r="AI130" s="84"/>
    </row>
    <row r="131" spans="1:35" s="6" customFormat="1" ht="8.25" customHeight="1">
      <c r="A131" s="136"/>
      <c r="C131" s="158" t="s">
        <v>43</v>
      </c>
      <c r="D131" s="159"/>
      <c r="E131" s="160"/>
      <c r="F131" s="239" t="s">
        <v>41</v>
      </c>
      <c r="G131" s="240"/>
      <c r="H131" s="240"/>
      <c r="I131" s="240"/>
      <c r="J131" s="240"/>
      <c r="K131" s="240"/>
      <c r="L131" s="240"/>
      <c r="M131" s="240"/>
      <c r="N131" s="241"/>
      <c r="O131" s="128"/>
      <c r="P131" s="126"/>
      <c r="Q131" s="57"/>
      <c r="R131" s="189"/>
      <c r="S131" s="189"/>
      <c r="T131" s="56"/>
      <c r="U131" s="56"/>
      <c r="V131" s="54"/>
      <c r="AI131" s="84"/>
    </row>
    <row r="132" spans="1:35" s="6" customFormat="1" ht="12" customHeight="1">
      <c r="A132" s="136"/>
      <c r="C132" s="161"/>
      <c r="D132" s="162"/>
      <c r="E132" s="163"/>
      <c r="F132" s="242"/>
      <c r="G132" s="243"/>
      <c r="H132" s="243"/>
      <c r="I132" s="243"/>
      <c r="J132" s="243"/>
      <c r="K132" s="243"/>
      <c r="L132" s="243"/>
      <c r="M132" s="243"/>
      <c r="N132" s="244"/>
      <c r="O132" s="82">
        <v>4</v>
      </c>
      <c r="P132" s="124" t="str">
        <f>IF(ecoeficiencia!T132="","",ecoeficiencia!T132)</f>
        <v>S</v>
      </c>
      <c r="Q132" s="57"/>
      <c r="R132" s="461" t="s">
        <v>151</v>
      </c>
      <c r="S132" s="461"/>
      <c r="T132" s="33"/>
      <c r="U132" s="33" t="s">
        <v>151</v>
      </c>
      <c r="AI132" s="84"/>
    </row>
    <row r="133" spans="1:35" s="6" customFormat="1" ht="7.5" customHeight="1">
      <c r="A133" s="136"/>
      <c r="C133" s="161"/>
      <c r="D133" s="162"/>
      <c r="E133" s="163"/>
      <c r="F133" s="239" t="s">
        <v>42</v>
      </c>
      <c r="G133" s="240"/>
      <c r="H133" s="240"/>
      <c r="I133" s="240"/>
      <c r="J133" s="240"/>
      <c r="K133" s="240"/>
      <c r="L133" s="240"/>
      <c r="M133" s="240"/>
      <c r="N133" s="241"/>
      <c r="O133" s="128"/>
      <c r="P133" s="126"/>
      <c r="Q133" s="57"/>
      <c r="R133" s="189"/>
      <c r="S133" s="189"/>
      <c r="T133" s="56"/>
      <c r="U133" s="56"/>
      <c r="V133" s="54"/>
      <c r="AI133" s="84"/>
    </row>
    <row r="134" spans="1:35" s="6" customFormat="1" ht="12" customHeight="1">
      <c r="A134" s="136"/>
      <c r="C134" s="164"/>
      <c r="D134" s="165"/>
      <c r="E134" s="166"/>
      <c r="F134" s="242"/>
      <c r="G134" s="243"/>
      <c r="H134" s="243"/>
      <c r="I134" s="243"/>
      <c r="J134" s="243"/>
      <c r="K134" s="243"/>
      <c r="L134" s="243"/>
      <c r="M134" s="243"/>
      <c r="N134" s="244"/>
      <c r="O134" s="123">
        <v>4</v>
      </c>
      <c r="P134" s="124" t="str">
        <f>IF(ecoeficiencia!T134="","",ecoeficiencia!T134)</f>
        <v/>
      </c>
      <c r="Q134" s="57"/>
      <c r="R134" s="461"/>
      <c r="S134" s="461"/>
      <c r="T134" s="33"/>
      <c r="U134" s="33"/>
      <c r="AI134" s="84"/>
    </row>
    <row r="135" spans="1:35" s="6" customFormat="1" ht="6.75" customHeight="1">
      <c r="A135" s="136"/>
      <c r="C135" s="158" t="s">
        <v>48</v>
      </c>
      <c r="D135" s="159"/>
      <c r="E135" s="160"/>
      <c r="F135" s="462" t="s">
        <v>44</v>
      </c>
      <c r="G135" s="463"/>
      <c r="H135" s="463"/>
      <c r="I135" s="463"/>
      <c r="J135" s="463"/>
      <c r="K135" s="463"/>
      <c r="L135" s="463"/>
      <c r="M135" s="463"/>
      <c r="N135" s="464"/>
      <c r="O135" s="129"/>
      <c r="P135" s="126"/>
      <c r="Q135" s="57"/>
      <c r="R135" s="189"/>
      <c r="S135" s="189"/>
      <c r="T135" s="56"/>
      <c r="U135" s="56"/>
      <c r="V135" s="54"/>
      <c r="AI135" s="84"/>
    </row>
    <row r="136" spans="1:35" s="6" customFormat="1" ht="12" customHeight="1">
      <c r="A136" s="136"/>
      <c r="C136" s="161"/>
      <c r="D136" s="162"/>
      <c r="E136" s="163"/>
      <c r="F136" s="465"/>
      <c r="G136" s="466"/>
      <c r="H136" s="466"/>
      <c r="I136" s="466"/>
      <c r="J136" s="466"/>
      <c r="K136" s="466"/>
      <c r="L136" s="466"/>
      <c r="M136" s="466"/>
      <c r="N136" s="467"/>
      <c r="O136" s="82">
        <v>5</v>
      </c>
      <c r="P136" s="124" t="str">
        <f>IF(ecoeficiencia!T136="","",ecoeficiencia!T136)</f>
        <v>S</v>
      </c>
      <c r="Q136" s="57"/>
      <c r="R136" s="461" t="s">
        <v>151</v>
      </c>
      <c r="S136" s="461"/>
      <c r="T136" s="33" t="s">
        <v>151</v>
      </c>
      <c r="U136" s="33" t="s">
        <v>151</v>
      </c>
      <c r="AI136" s="84"/>
    </row>
    <row r="137" spans="1:35" s="6" customFormat="1" ht="5.25" customHeight="1">
      <c r="A137" s="136"/>
      <c r="C137" s="161"/>
      <c r="D137" s="162"/>
      <c r="E137" s="163"/>
      <c r="F137" s="239" t="s">
        <v>45</v>
      </c>
      <c r="G137" s="240"/>
      <c r="H137" s="240"/>
      <c r="I137" s="240"/>
      <c r="J137" s="240"/>
      <c r="K137" s="240"/>
      <c r="L137" s="240"/>
      <c r="M137" s="240"/>
      <c r="N137" s="241"/>
      <c r="O137" s="128"/>
      <c r="P137" s="126"/>
      <c r="Q137" s="57"/>
      <c r="R137" s="189"/>
      <c r="S137" s="189"/>
      <c r="T137" s="56"/>
      <c r="U137" s="56"/>
      <c r="V137" s="54"/>
      <c r="AI137" s="84"/>
    </row>
    <row r="138" spans="1:35" s="6" customFormat="1" ht="10.5" customHeight="1">
      <c r="A138" s="136"/>
      <c r="C138" s="161"/>
      <c r="D138" s="162"/>
      <c r="E138" s="163"/>
      <c r="F138" s="242"/>
      <c r="G138" s="243"/>
      <c r="H138" s="243"/>
      <c r="I138" s="243"/>
      <c r="J138" s="243"/>
      <c r="K138" s="243"/>
      <c r="L138" s="243"/>
      <c r="M138" s="243"/>
      <c r="N138" s="244"/>
      <c r="O138" s="123">
        <v>8</v>
      </c>
      <c r="P138" s="124" t="str">
        <f>IF(ecoeficiencia!T138="","",ecoeficiencia!T138)</f>
        <v xml:space="preserve"> </v>
      </c>
      <c r="Q138" s="57"/>
      <c r="R138" s="461"/>
      <c r="S138" s="461"/>
      <c r="T138" s="33"/>
      <c r="U138" s="33"/>
      <c r="AI138" s="84"/>
    </row>
    <row r="139" spans="1:35" s="6" customFormat="1" ht="7.5" customHeight="1">
      <c r="A139" s="136"/>
      <c r="C139" s="161"/>
      <c r="D139" s="162"/>
      <c r="E139" s="163"/>
      <c r="F139" s="239" t="s">
        <v>46</v>
      </c>
      <c r="G139" s="240"/>
      <c r="H139" s="240"/>
      <c r="I139" s="240"/>
      <c r="J139" s="240"/>
      <c r="K139" s="240"/>
      <c r="L139" s="240"/>
      <c r="M139" s="240"/>
      <c r="N139" s="241"/>
      <c r="O139" s="128"/>
      <c r="P139" s="126"/>
      <c r="Q139" s="57"/>
      <c r="R139" s="189"/>
      <c r="S139" s="189"/>
      <c r="T139" s="56"/>
      <c r="U139" s="56"/>
      <c r="V139" s="54"/>
      <c r="AI139" s="84"/>
    </row>
    <row r="140" spans="1:35" s="6" customFormat="1" ht="12" customHeight="1">
      <c r="A140" s="136"/>
      <c r="C140" s="161"/>
      <c r="D140" s="162"/>
      <c r="E140" s="163"/>
      <c r="F140" s="242"/>
      <c r="G140" s="243"/>
      <c r="H140" s="243"/>
      <c r="I140" s="243"/>
      <c r="J140" s="243"/>
      <c r="K140" s="243"/>
      <c r="L140" s="243"/>
      <c r="M140" s="243"/>
      <c r="N140" s="244"/>
      <c r="O140" s="82">
        <v>7</v>
      </c>
      <c r="P140" s="124" t="str">
        <f>IF(ecoeficiencia!T140="","",ecoeficiencia!T140)</f>
        <v>S</v>
      </c>
      <c r="Q140" s="57"/>
      <c r="R140" s="461" t="s">
        <v>151</v>
      </c>
      <c r="S140" s="461"/>
      <c r="T140" s="33" t="s">
        <v>151</v>
      </c>
      <c r="U140" s="33" t="s">
        <v>151</v>
      </c>
      <c r="AI140" s="84"/>
    </row>
    <row r="141" spans="1:35" s="6" customFormat="1" ht="7.5" customHeight="1">
      <c r="A141" s="136"/>
      <c r="C141" s="161"/>
      <c r="D141" s="162"/>
      <c r="E141" s="163"/>
      <c r="F141" s="239" t="s">
        <v>47</v>
      </c>
      <c r="G141" s="240"/>
      <c r="H141" s="240"/>
      <c r="I141" s="240"/>
      <c r="J141" s="240"/>
      <c r="K141" s="240"/>
      <c r="L141" s="240"/>
      <c r="M141" s="240"/>
      <c r="N141" s="241"/>
      <c r="O141" s="128"/>
      <c r="P141" s="126"/>
      <c r="Q141" s="57"/>
      <c r="R141" s="189"/>
      <c r="S141" s="189"/>
      <c r="T141" s="56"/>
      <c r="U141" s="56"/>
      <c r="V141" s="54"/>
      <c r="AI141" s="84"/>
    </row>
    <row r="142" spans="1:35" s="6" customFormat="1" ht="12" customHeight="1">
      <c r="A142" s="136"/>
      <c r="C142" s="164"/>
      <c r="D142" s="165"/>
      <c r="E142" s="166"/>
      <c r="F142" s="242"/>
      <c r="G142" s="243"/>
      <c r="H142" s="243"/>
      <c r="I142" s="243"/>
      <c r="J142" s="243"/>
      <c r="K142" s="243"/>
      <c r="L142" s="243"/>
      <c r="M142" s="243"/>
      <c r="N142" s="244"/>
      <c r="O142" s="82">
        <v>3</v>
      </c>
      <c r="P142" s="124" t="str">
        <f>IF(ecoeficiencia!T142="","",ecoeficiencia!T142)</f>
        <v>S</v>
      </c>
      <c r="Q142" s="57"/>
      <c r="R142" s="461" t="s">
        <v>151</v>
      </c>
      <c r="S142" s="461"/>
      <c r="T142" s="33" t="s">
        <v>151</v>
      </c>
      <c r="U142" s="33" t="s">
        <v>151</v>
      </c>
      <c r="AI142" s="84"/>
    </row>
    <row r="143" spans="1:35" s="6" customFormat="1" ht="3" customHeight="1" thickBot="1">
      <c r="A143" s="136"/>
      <c r="C143" s="60"/>
      <c r="D143" s="60"/>
      <c r="E143" s="60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61"/>
      <c r="Q143" s="57"/>
      <c r="R143" s="57"/>
      <c r="S143" s="57"/>
      <c r="T143" s="57"/>
      <c r="U143" s="57"/>
      <c r="V143" s="54"/>
      <c r="AI143" s="84"/>
    </row>
    <row r="144" spans="1:35" s="6" customFormat="1" ht="12" customHeight="1" thickBot="1">
      <c r="A144" s="136"/>
      <c r="C144" s="60"/>
      <c r="D144" s="60"/>
      <c r="E144" s="60"/>
      <c r="F144" s="418" t="str">
        <f>IF(pe_PuntsTotals&lt;10,"Mínim 10 punts  ","")</f>
        <v/>
      </c>
      <c r="G144" s="418"/>
      <c r="H144" s="418"/>
      <c r="I144" s="418"/>
      <c r="J144" s="418"/>
      <c r="K144" s="418"/>
      <c r="L144" s="418"/>
      <c r="M144" s="418"/>
      <c r="N144" s="418"/>
      <c r="O144" s="489"/>
      <c r="P144" s="130">
        <f>SUMIF(P106:P142,"S",O106:O142)</f>
        <v>57</v>
      </c>
      <c r="Q144" s="57"/>
      <c r="R144" s="57"/>
      <c r="S144" s="57"/>
      <c r="T144" s="57"/>
      <c r="U144" s="57"/>
      <c r="V144" s="54"/>
      <c r="AI144" s="84">
        <f>IF(pe_PuntsTotals&lt;10,1,0)</f>
        <v>0</v>
      </c>
    </row>
    <row r="145" spans="1:35" s="6" customFormat="1" ht="10.5" customHeight="1">
      <c r="A145" s="136"/>
      <c r="C145" s="60"/>
      <c r="D145" s="60"/>
      <c r="E145" s="60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4"/>
      <c r="R145" s="54"/>
      <c r="S145" s="54"/>
      <c r="T145" s="54"/>
      <c r="U145" s="54"/>
      <c r="V145" s="54"/>
      <c r="AI145" s="84"/>
    </row>
    <row r="146" spans="1:35" s="6" customFormat="1" ht="12" customHeight="1">
      <c r="A146" s="136"/>
      <c r="C146" s="471" t="s">
        <v>1214</v>
      </c>
      <c r="D146" s="472"/>
      <c r="E146" s="472"/>
      <c r="F146" s="472"/>
      <c r="G146" s="472"/>
      <c r="H146" s="472"/>
      <c r="I146" s="472"/>
      <c r="J146" s="472"/>
      <c r="K146" s="472"/>
      <c r="L146" s="472"/>
      <c r="M146" s="472"/>
      <c r="N146" s="472"/>
      <c r="O146" s="472"/>
      <c r="P146" s="473"/>
      <c r="Q146" s="483" t="s">
        <v>13</v>
      </c>
      <c r="R146" s="484"/>
      <c r="S146" s="484"/>
      <c r="T146" s="484"/>
      <c r="U146" s="485"/>
      <c r="AI146" s="84"/>
    </row>
    <row r="147" spans="1:35" s="6" customFormat="1" ht="3.75" customHeight="1">
      <c r="A147" s="136"/>
      <c r="C147" s="10"/>
      <c r="D147" s="10"/>
      <c r="E147" s="10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AI147" s="84"/>
    </row>
    <row r="148" spans="1:35" s="6" customFormat="1" ht="10.5" customHeight="1">
      <c r="A148" s="136"/>
      <c r="C148" s="474" t="s">
        <v>1220</v>
      </c>
      <c r="D148" s="475"/>
      <c r="E148" s="475"/>
      <c r="F148" s="475"/>
      <c r="G148" s="475"/>
      <c r="H148" s="475"/>
      <c r="I148" s="475"/>
      <c r="J148" s="475"/>
      <c r="K148" s="475"/>
      <c r="L148" s="475"/>
      <c r="M148" s="475"/>
      <c r="N148" s="475"/>
      <c r="O148" s="475"/>
      <c r="P148" s="476"/>
      <c r="AI148" s="84"/>
    </row>
    <row r="149" spans="1:35" s="6" customFormat="1" ht="10.5" customHeight="1">
      <c r="A149" s="136"/>
      <c r="C149" s="477"/>
      <c r="D149" s="478"/>
      <c r="E149" s="478"/>
      <c r="F149" s="478"/>
      <c r="G149" s="478"/>
      <c r="H149" s="478"/>
      <c r="I149" s="478"/>
      <c r="J149" s="478"/>
      <c r="K149" s="478"/>
      <c r="L149" s="478"/>
      <c r="M149" s="478"/>
      <c r="N149" s="478"/>
      <c r="O149" s="478"/>
      <c r="P149" s="479"/>
      <c r="AI149" s="84"/>
    </row>
    <row r="150" spans="1:35" s="6" customFormat="1" ht="10.5" customHeight="1">
      <c r="A150" s="136"/>
      <c r="C150" s="477"/>
      <c r="D150" s="478"/>
      <c r="E150" s="478"/>
      <c r="F150" s="478"/>
      <c r="G150" s="478"/>
      <c r="H150" s="478"/>
      <c r="I150" s="478"/>
      <c r="J150" s="478"/>
      <c r="K150" s="478"/>
      <c r="L150" s="478"/>
      <c r="M150" s="478"/>
      <c r="N150" s="478"/>
      <c r="O150" s="478"/>
      <c r="P150" s="479"/>
      <c r="AI150" s="84"/>
    </row>
    <row r="151" spans="1:35" ht="10.5" customHeight="1">
      <c r="A151" s="136"/>
      <c r="C151" s="480"/>
      <c r="D151" s="481"/>
      <c r="E151" s="481"/>
      <c r="F151" s="481"/>
      <c r="G151" s="481"/>
      <c r="H151" s="481"/>
      <c r="I151" s="481"/>
      <c r="J151" s="481"/>
      <c r="K151" s="481"/>
      <c r="L151" s="481"/>
      <c r="M151" s="481"/>
      <c r="N151" s="481"/>
      <c r="O151" s="481"/>
      <c r="P151" s="482"/>
      <c r="Q151" s="131"/>
      <c r="R151" s="182" t="s">
        <v>1228</v>
      </c>
      <c r="S151" s="183"/>
    </row>
    <row r="152" spans="1:35" ht="5.25" customHeight="1">
      <c r="A152" s="136"/>
    </row>
    <row r="153" spans="1:35" ht="10.5" customHeight="1">
      <c r="A153" s="136"/>
      <c r="C153" s="31" t="s">
        <v>98</v>
      </c>
      <c r="D153" s="171" t="s">
        <v>1215</v>
      </c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1"/>
    </row>
    <row r="154" spans="1:35" ht="1.5" hidden="1" customHeight="1">
      <c r="A154" s="13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35" ht="7.5" customHeight="1">
      <c r="A155" s="136"/>
      <c r="C155" s="31" t="s">
        <v>99</v>
      </c>
      <c r="D155" s="171" t="s">
        <v>1216</v>
      </c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</row>
    <row r="156" spans="1:35" ht="1.5" hidden="1" customHeight="1">
      <c r="A156" s="136"/>
      <c r="C156" s="10"/>
      <c r="D156" s="10"/>
      <c r="E156" s="10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</row>
    <row r="157" spans="1:35" ht="10.5" customHeight="1">
      <c r="A157" s="136"/>
      <c r="C157" s="31" t="s">
        <v>101</v>
      </c>
      <c r="D157" s="419" t="s">
        <v>1217</v>
      </c>
      <c r="E157" s="419"/>
      <c r="F157" s="419"/>
      <c r="G157" s="419"/>
      <c r="H157" s="419"/>
      <c r="I157" s="419"/>
      <c r="J157" s="419"/>
      <c r="K157" s="419"/>
      <c r="L157" s="419"/>
      <c r="M157" s="419"/>
      <c r="N157" s="419"/>
      <c r="O157" s="419"/>
      <c r="P157" s="419"/>
    </row>
    <row r="158" spans="1:35" ht="10.5" customHeight="1">
      <c r="A158" s="136"/>
      <c r="C158" s="10"/>
      <c r="D158" s="419"/>
      <c r="E158" s="419"/>
      <c r="F158" s="419"/>
      <c r="G158" s="419"/>
      <c r="H158" s="419"/>
      <c r="I158" s="419"/>
      <c r="J158" s="419"/>
      <c r="K158" s="419"/>
      <c r="L158" s="419"/>
      <c r="M158" s="419"/>
      <c r="N158" s="419"/>
      <c r="O158" s="419"/>
      <c r="P158" s="419"/>
    </row>
    <row r="159" spans="1:35" ht="1.5" customHeight="1">
      <c r="A159" s="136"/>
    </row>
    <row r="160" spans="1:35" ht="8.25" customHeight="1">
      <c r="A160" s="136"/>
      <c r="C160" s="31" t="s">
        <v>105</v>
      </c>
      <c r="D160" s="171" t="s">
        <v>106</v>
      </c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</row>
    <row r="161" spans="1:23" ht="0.75" hidden="1" customHeight="1">
      <c r="A161" s="136"/>
    </row>
    <row r="162" spans="1:23" ht="10.5" customHeight="1">
      <c r="A162" s="136"/>
      <c r="C162" s="31" t="s">
        <v>1213</v>
      </c>
      <c r="D162" s="171" t="s">
        <v>1218</v>
      </c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</row>
    <row r="163" spans="1:23" ht="6" customHeight="1">
      <c r="A163" s="136"/>
    </row>
    <row r="164" spans="1:23" ht="5.25" customHeight="1">
      <c r="A164" s="136"/>
    </row>
    <row r="165" spans="1:23" ht="10.5" customHeight="1">
      <c r="A165" s="136"/>
      <c r="L165" s="575" t="str">
        <f ca="1">CodiBarrasVerif</f>
        <v>El codi de barres no és correcte. Han d'estar activades les macros i el programa ha d'estar correctament instal.lat. 
Revisa la configuració de seguretat de excel: Menú Macro, Seguretat i posar Nivell de seguretat en 'Mig'.</v>
      </c>
      <c r="M165" s="575"/>
      <c r="N165" s="575"/>
      <c r="O165" s="575"/>
      <c r="P165" s="575"/>
      <c r="Q165" s="575"/>
      <c r="R165" s="575"/>
      <c r="S165" s="575"/>
      <c r="T165" s="575"/>
      <c r="U165" s="575"/>
    </row>
    <row r="166" spans="1:23" ht="10.5" customHeight="1">
      <c r="A166" s="136"/>
      <c r="L166" s="575"/>
      <c r="M166" s="575"/>
      <c r="N166" s="575"/>
      <c r="O166" s="575"/>
      <c r="P166" s="575"/>
      <c r="Q166" s="575"/>
      <c r="R166" s="575"/>
      <c r="S166" s="575"/>
      <c r="T166" s="575"/>
      <c r="U166" s="575"/>
    </row>
    <row r="167" spans="1:23" ht="10.5" customHeight="1">
      <c r="A167" s="136"/>
      <c r="L167" s="575"/>
      <c r="M167" s="575"/>
      <c r="N167" s="575"/>
      <c r="O167" s="575"/>
      <c r="P167" s="575"/>
      <c r="Q167" s="575"/>
      <c r="R167" s="575"/>
      <c r="S167" s="575"/>
      <c r="T167" s="575"/>
      <c r="U167" s="575"/>
    </row>
    <row r="168" spans="1:23" ht="10.5" customHeight="1">
      <c r="A168" s="136"/>
      <c r="L168" s="575"/>
      <c r="M168" s="575"/>
      <c r="N168" s="575"/>
      <c r="O168" s="575"/>
      <c r="P168" s="575"/>
      <c r="Q168" s="575"/>
      <c r="R168" s="575"/>
      <c r="S168" s="575"/>
      <c r="T168" s="575"/>
      <c r="U168" s="575"/>
    </row>
    <row r="169" spans="1:23" ht="10.5" customHeight="1">
      <c r="A169" s="136"/>
      <c r="L169" s="575"/>
      <c r="M169" s="575"/>
      <c r="N169" s="575"/>
      <c r="O169" s="575"/>
      <c r="P169" s="575"/>
      <c r="Q169" s="575"/>
      <c r="R169" s="575"/>
      <c r="S169" s="575"/>
      <c r="T169" s="575"/>
      <c r="U169" s="575"/>
    </row>
    <row r="170" spans="1:23" ht="25.5" customHeight="1">
      <c r="A170" s="30"/>
      <c r="L170" s="575"/>
      <c r="M170" s="575"/>
      <c r="N170" s="575"/>
      <c r="O170" s="575"/>
      <c r="P170" s="575"/>
      <c r="Q170" s="575"/>
      <c r="R170" s="575"/>
      <c r="S170" s="575"/>
      <c r="T170" s="575"/>
      <c r="U170" s="575"/>
    </row>
    <row r="171" spans="1:23" ht="25.5" customHeight="1">
      <c r="A171" s="30"/>
    </row>
    <row r="172" spans="1:23" ht="10.5" customHeight="1">
      <c r="A172" s="30"/>
    </row>
    <row r="173" spans="1:23" ht="232.5" customHeight="1" thickBot="1">
      <c r="A173" s="30"/>
    </row>
    <row r="174" spans="1:23" ht="45.75" hidden="1" customHeight="1" thickBot="1">
      <c r="A174" s="30"/>
      <c r="C174" s="37" t="s">
        <v>107</v>
      </c>
    </row>
    <row r="175" spans="1:23" ht="3" customHeight="1">
      <c r="A175" s="30"/>
      <c r="C175" s="173" t="s">
        <v>1219</v>
      </c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  <c r="O175" s="174"/>
      <c r="P175" s="174"/>
      <c r="Q175" s="174"/>
      <c r="R175" s="174"/>
      <c r="S175" s="174"/>
      <c r="T175" s="174"/>
      <c r="U175" s="175"/>
      <c r="W175" s="1" t="e">
        <f>LEN(TxtCodiBar)</f>
        <v>#NAME?</v>
      </c>
    </row>
    <row r="176" spans="1:23" ht="10.5" hidden="1" customHeight="1">
      <c r="A176" s="30"/>
      <c r="C176" s="176"/>
      <c r="D176" s="177"/>
      <c r="E176" s="177"/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8"/>
    </row>
    <row r="177" spans="1:21" ht="10.5" hidden="1" customHeight="1">
      <c r="A177" s="30"/>
      <c r="C177" s="176"/>
      <c r="D177" s="177"/>
      <c r="E177" s="177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8"/>
    </row>
    <row r="178" spans="1:21" ht="10.5" hidden="1" customHeight="1">
      <c r="A178" s="30"/>
      <c r="C178" s="176"/>
      <c r="D178" s="177"/>
      <c r="E178" s="177"/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8"/>
    </row>
    <row r="179" spans="1:21" ht="10.5" hidden="1" customHeight="1">
      <c r="A179" s="30"/>
      <c r="C179" s="176"/>
      <c r="D179" s="177"/>
      <c r="E179" s="177"/>
      <c r="F179" s="177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8"/>
    </row>
    <row r="180" spans="1:21" ht="10.5" hidden="1" customHeight="1">
      <c r="C180" s="176"/>
      <c r="D180" s="177"/>
      <c r="E180" s="177"/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8"/>
    </row>
    <row r="181" spans="1:21" ht="10.5" hidden="1" customHeight="1">
      <c r="C181" s="176"/>
      <c r="D181" s="177"/>
      <c r="E181" s="177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8"/>
    </row>
    <row r="182" spans="1:21" ht="32.25" hidden="1" customHeight="1" thickBot="1">
      <c r="C182" s="179"/>
      <c r="D182" s="180"/>
      <c r="E182" s="180"/>
      <c r="F182" s="180"/>
      <c r="G182" s="180"/>
      <c r="H182" s="180"/>
      <c r="I182" s="180"/>
      <c r="J182" s="180"/>
      <c r="K182" s="180"/>
      <c r="L182" s="180"/>
      <c r="M182" s="180"/>
      <c r="N182" s="180"/>
      <c r="O182" s="180"/>
      <c r="P182" s="180"/>
      <c r="Q182" s="180"/>
      <c r="R182" s="180"/>
      <c r="S182" s="180"/>
      <c r="T182" s="180"/>
      <c r="U182" s="181"/>
    </row>
    <row r="184" spans="1:21" ht="10.5" hidden="1" customHeight="1"/>
    <row r="185" spans="1:21" ht="10.5" hidden="1" customHeight="1"/>
    <row r="186" spans="1:21" ht="39" hidden="1" customHeight="1" thickBot="1">
      <c r="C186" s="37" t="s">
        <v>114</v>
      </c>
    </row>
    <row r="187" spans="1:21" ht="10.5" hidden="1" customHeight="1">
      <c r="C187" s="173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  <c r="N187" s="174"/>
      <c r="O187" s="174"/>
      <c r="P187" s="174"/>
      <c r="Q187" s="174"/>
      <c r="R187" s="174"/>
      <c r="S187" s="174"/>
      <c r="T187" s="174"/>
      <c r="U187" s="175"/>
    </row>
    <row r="188" spans="1:21" ht="10.5" hidden="1" customHeight="1">
      <c r="C188" s="176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8"/>
    </row>
    <row r="189" spans="1:21" ht="10.5" hidden="1" customHeight="1">
      <c r="C189" s="176"/>
      <c r="D189" s="177"/>
      <c r="E189" s="177"/>
      <c r="F189" s="177"/>
      <c r="G189" s="177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8"/>
    </row>
    <row r="190" spans="1:21" ht="10.5" hidden="1" customHeight="1">
      <c r="C190" s="176"/>
      <c r="D190" s="177"/>
      <c r="E190" s="177"/>
      <c r="F190" s="177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8"/>
    </row>
    <row r="191" spans="1:21" ht="10.5" hidden="1" customHeight="1">
      <c r="C191" s="176"/>
      <c r="D191" s="177"/>
      <c r="E191" s="177"/>
      <c r="F191" s="177"/>
      <c r="G191" s="177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8"/>
    </row>
    <row r="192" spans="1:21" ht="10.5" hidden="1" customHeight="1">
      <c r="C192" s="176"/>
      <c r="D192" s="177"/>
      <c r="E192" s="177"/>
      <c r="F192" s="177"/>
      <c r="G192" s="177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8"/>
    </row>
    <row r="193" spans="3:21" ht="10.5" hidden="1" customHeight="1">
      <c r="C193" s="176"/>
      <c r="D193" s="177"/>
      <c r="E193" s="177"/>
      <c r="F193" s="177"/>
      <c r="G193" s="177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8"/>
    </row>
    <row r="194" spans="3:21" ht="49.5" hidden="1" customHeight="1" thickBot="1">
      <c r="C194" s="179"/>
      <c r="D194" s="180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0"/>
      <c r="T194" s="180"/>
      <c r="U194" s="181"/>
    </row>
    <row r="198" spans="3:21" ht="10.5" customHeight="1">
      <c r="C198" s="417" t="s">
        <v>115</v>
      </c>
      <c r="D198" s="417"/>
      <c r="E198" s="417"/>
      <c r="F198" s="417"/>
      <c r="G198" s="417"/>
      <c r="H198" s="417"/>
      <c r="I198" s="417"/>
      <c r="J198" s="417"/>
      <c r="K198" s="417"/>
      <c r="L198" s="417"/>
      <c r="M198" s="417"/>
      <c r="N198" s="417"/>
      <c r="O198" s="417"/>
      <c r="P198" s="417"/>
      <c r="Q198" s="417"/>
      <c r="R198" s="417"/>
      <c r="S198" s="417"/>
      <c r="T198" s="417"/>
      <c r="U198" s="417"/>
    </row>
    <row r="199" spans="3:21" ht="113.25" customHeight="1">
      <c r="C199" s="172" t="s">
        <v>1222</v>
      </c>
      <c r="D199" s="172"/>
      <c r="E199" s="172"/>
      <c r="F199" s="172"/>
      <c r="G199" s="172"/>
      <c r="H199" s="172"/>
      <c r="I199" s="172"/>
      <c r="J199" s="172"/>
      <c r="K199" s="172"/>
      <c r="L199" s="172"/>
      <c r="M199" s="172"/>
      <c r="N199" s="172"/>
      <c r="O199" s="172"/>
      <c r="P199" s="172"/>
      <c r="Q199" s="172"/>
      <c r="R199" s="172"/>
      <c r="S199" s="172"/>
      <c r="T199" s="172"/>
      <c r="U199" s="172"/>
    </row>
    <row r="200" spans="3:21" ht="10.5" customHeight="1">
      <c r="C200" s="417" t="s">
        <v>116</v>
      </c>
      <c r="D200" s="417"/>
      <c r="E200" s="417"/>
      <c r="F200" s="417"/>
      <c r="G200" s="417"/>
      <c r="H200" s="417"/>
      <c r="I200" s="417"/>
      <c r="J200" s="417"/>
      <c r="K200" s="417"/>
      <c r="L200" s="417"/>
      <c r="M200" s="417"/>
      <c r="N200" s="417"/>
      <c r="O200" s="417"/>
      <c r="P200" s="417"/>
      <c r="Q200" s="417"/>
      <c r="R200" s="417"/>
      <c r="S200" s="417"/>
      <c r="T200" s="417"/>
      <c r="U200" s="417"/>
    </row>
    <row r="201" spans="3:21" ht="113.25" customHeight="1" thickBot="1">
      <c r="C201" s="172" t="s">
        <v>0</v>
      </c>
      <c r="D201" s="172"/>
      <c r="E201" s="172"/>
      <c r="F201" s="172"/>
      <c r="G201" s="172"/>
      <c r="H201" s="172"/>
      <c r="I201" s="172"/>
      <c r="J201" s="172"/>
      <c r="K201" s="172"/>
      <c r="L201" s="172"/>
      <c r="M201" s="172"/>
      <c r="N201" s="172"/>
      <c r="O201" s="172"/>
      <c r="P201" s="172"/>
      <c r="Q201" s="172"/>
      <c r="R201" s="172"/>
      <c r="S201" s="172"/>
      <c r="T201" s="172"/>
      <c r="U201" s="172"/>
    </row>
    <row r="202" spans="3:21" ht="15.75" customHeight="1" thickBot="1">
      <c r="C202" s="167" t="s">
        <v>109</v>
      </c>
      <c r="D202" s="167"/>
      <c r="E202" s="36">
        <v>25</v>
      </c>
    </row>
    <row r="203" spans="3:21" ht="10.5" customHeight="1" thickBot="1">
      <c r="C203" s="3"/>
      <c r="D203" s="3"/>
      <c r="E203" s="3"/>
    </row>
    <row r="204" spans="3:21" ht="15.75" customHeight="1" thickBot="1">
      <c r="C204" s="167" t="s">
        <v>108</v>
      </c>
      <c r="D204" s="167"/>
      <c r="E204" s="36">
        <v>6</v>
      </c>
    </row>
    <row r="205" spans="3:21" ht="10.5" customHeight="1" thickBot="1"/>
    <row r="206" spans="3:21" ht="16.5" hidden="1" customHeight="1" thickBot="1">
      <c r="C206" s="167" t="s">
        <v>112</v>
      </c>
      <c r="D206" s="167"/>
      <c r="E206" s="38" t="s">
        <v>110</v>
      </c>
      <c r="G206" s="168" t="s">
        <v>223</v>
      </c>
      <c r="H206" s="169"/>
      <c r="I206" s="169"/>
      <c r="J206" s="169"/>
      <c r="K206" s="169"/>
      <c r="L206" s="169"/>
      <c r="M206" s="169"/>
      <c r="N206" s="169"/>
      <c r="O206" s="169"/>
      <c r="P206" s="169"/>
      <c r="Q206" s="169"/>
      <c r="R206" s="169"/>
      <c r="S206" s="169"/>
      <c r="T206" s="169"/>
      <c r="U206" s="170"/>
    </row>
    <row r="207" spans="3:21" ht="10.5" hidden="1" customHeight="1" thickBot="1"/>
    <row r="208" spans="3:21" ht="16.5" hidden="1" customHeight="1" thickBot="1">
      <c r="C208" s="167" t="s">
        <v>111</v>
      </c>
      <c r="D208" s="167"/>
      <c r="E208" s="38" t="s">
        <v>110</v>
      </c>
      <c r="G208" s="168" t="s">
        <v>113</v>
      </c>
      <c r="H208" s="169"/>
      <c r="I208" s="169"/>
      <c r="J208" s="169"/>
      <c r="K208" s="169"/>
      <c r="L208" s="169"/>
      <c r="M208" s="169"/>
      <c r="N208" s="169"/>
      <c r="O208" s="169"/>
      <c r="P208" s="169"/>
      <c r="Q208" s="169"/>
      <c r="R208" s="169"/>
      <c r="S208" s="169"/>
      <c r="T208" s="169"/>
      <c r="U208" s="170"/>
    </row>
    <row r="209" spans="3:21" ht="10.5" hidden="1" customHeight="1" thickBot="1"/>
    <row r="210" spans="3:21" ht="15" customHeight="1" thickBot="1">
      <c r="C210" s="167" t="s">
        <v>118</v>
      </c>
      <c r="D210" s="167"/>
      <c r="E210" s="66" t="s">
        <v>110</v>
      </c>
      <c r="G210" s="168" t="s">
        <v>117</v>
      </c>
      <c r="H210" s="169"/>
      <c r="I210" s="169"/>
      <c r="J210" s="169"/>
      <c r="K210" s="169"/>
      <c r="L210" s="169"/>
      <c r="M210" s="169"/>
      <c r="N210" s="169"/>
      <c r="O210" s="169"/>
      <c r="P210" s="169"/>
      <c r="Q210" s="169"/>
      <c r="R210" s="169"/>
      <c r="S210" s="169"/>
      <c r="T210" s="169"/>
      <c r="U210" s="170"/>
    </row>
  </sheetData>
  <sheetProtection password="CCBA" sheet="1" objects="1" scenarios="1"/>
  <mergeCells count="274">
    <mergeCell ref="W9:Z10"/>
    <mergeCell ref="K72:O72"/>
    <mergeCell ref="P71:P72"/>
    <mergeCell ref="K76:O78"/>
    <mergeCell ref="G11:K11"/>
    <mergeCell ref="F62:O63"/>
    <mergeCell ref="P62:P63"/>
    <mergeCell ref="O53:O54"/>
    <mergeCell ref="AE13:AH13"/>
    <mergeCell ref="W13:Z14"/>
    <mergeCell ref="R121:S121"/>
    <mergeCell ref="R34:S35"/>
    <mergeCell ref="R42:S42"/>
    <mergeCell ref="R43:S43"/>
    <mergeCell ref="R44:S45"/>
    <mergeCell ref="R47:S47"/>
    <mergeCell ref="T12:U12"/>
    <mergeCell ref="T13:U13"/>
    <mergeCell ref="T14:U14"/>
    <mergeCell ref="L14:S14"/>
    <mergeCell ref="P60:P61"/>
    <mergeCell ref="K56:M57"/>
    <mergeCell ref="P56:P57"/>
    <mergeCell ref="O56:O57"/>
    <mergeCell ref="K58:N61"/>
    <mergeCell ref="P54:P55"/>
    <mergeCell ref="K55:N55"/>
    <mergeCell ref="P77:P78"/>
    <mergeCell ref="O58:O60"/>
    <mergeCell ref="K79:N80"/>
    <mergeCell ref="O79:O80"/>
    <mergeCell ref="C74:P74"/>
    <mergeCell ref="A85:A169"/>
    <mergeCell ref="C210:D210"/>
    <mergeCell ref="G210:U210"/>
    <mergeCell ref="C204:D204"/>
    <mergeCell ref="D160:P160"/>
    <mergeCell ref="D162:P162"/>
    <mergeCell ref="C201:U201"/>
    <mergeCell ref="C175:U182"/>
    <mergeCell ref="L13:S13"/>
    <mergeCell ref="E14:J14"/>
    <mergeCell ref="J15:J16"/>
    <mergeCell ref="C13:D14"/>
    <mergeCell ref="E13:J13"/>
    <mergeCell ref="C15:D16"/>
    <mergeCell ref="E15:G15"/>
    <mergeCell ref="E16:G16"/>
    <mergeCell ref="F67:J72"/>
    <mergeCell ref="K69:O69"/>
    <mergeCell ref="K67:O68"/>
    <mergeCell ref="K70:O70"/>
    <mergeCell ref="K71:O71"/>
    <mergeCell ref="C76:E78"/>
    <mergeCell ref="L165:U170"/>
    <mergeCell ref="C202:D202"/>
    <mergeCell ref="Q1:U1"/>
    <mergeCell ref="R134:S134"/>
    <mergeCell ref="R129:S129"/>
    <mergeCell ref="R131:S131"/>
    <mergeCell ref="R133:S133"/>
    <mergeCell ref="R130:S130"/>
    <mergeCell ref="R132:S132"/>
    <mergeCell ref="R92:S92"/>
    <mergeCell ref="R112:S112"/>
    <mergeCell ref="C11:E11"/>
    <mergeCell ref="E10:I10"/>
    <mergeCell ref="M11:S11"/>
    <mergeCell ref="C199:U199"/>
    <mergeCell ref="C200:U200"/>
    <mergeCell ref="C187:U194"/>
    <mergeCell ref="C131:E134"/>
    <mergeCell ref="C119:E124"/>
    <mergeCell ref="R126:S126"/>
    <mergeCell ref="R124:S124"/>
    <mergeCell ref="R125:S125"/>
    <mergeCell ref="R122:S122"/>
    <mergeCell ref="R128:S128"/>
    <mergeCell ref="R127:S127"/>
    <mergeCell ref="C135:E142"/>
    <mergeCell ref="C198:U198"/>
    <mergeCell ref="C125:E130"/>
    <mergeCell ref="C115:E118"/>
    <mergeCell ref="F111:N112"/>
    <mergeCell ref="F115:N116"/>
    <mergeCell ref="F117:N118"/>
    <mergeCell ref="C105:E114"/>
    <mergeCell ref="F113:N114"/>
    <mergeCell ref="F125:N127"/>
    <mergeCell ref="F128:N130"/>
    <mergeCell ref="F121:N122"/>
    <mergeCell ref="R54:S55"/>
    <mergeCell ref="P46:P47"/>
    <mergeCell ref="P50:P52"/>
    <mergeCell ref="K50:N52"/>
    <mergeCell ref="K53:N54"/>
    <mergeCell ref="O50:O52"/>
    <mergeCell ref="O48:O49"/>
    <mergeCell ref="K48:N49"/>
    <mergeCell ref="C85:L87"/>
    <mergeCell ref="O81:O82"/>
    <mergeCell ref="M87:U88"/>
    <mergeCell ref="O46:O47"/>
    <mergeCell ref="R102:U102"/>
    <mergeCell ref="C94:E96"/>
    <mergeCell ref="K81:N82"/>
    <mergeCell ref="C88:L88"/>
    <mergeCell ref="C90:P90"/>
    <mergeCell ref="F94:O95"/>
    <mergeCell ref="P81:P82"/>
    <mergeCell ref="C79:E82"/>
    <mergeCell ref="F79:J82"/>
    <mergeCell ref="P79:P80"/>
    <mergeCell ref="R111:S111"/>
    <mergeCell ref="R105:S105"/>
    <mergeCell ref="R110:S110"/>
    <mergeCell ref="R107:S107"/>
    <mergeCell ref="R108:S108"/>
    <mergeCell ref="R106:S106"/>
    <mergeCell ref="R109:S109"/>
    <mergeCell ref="O102:Q103"/>
    <mergeCell ref="R103:S103"/>
    <mergeCell ref="M86:U86"/>
    <mergeCell ref="Q90:U90"/>
    <mergeCell ref="R81:S82"/>
    <mergeCell ref="M85:U85"/>
    <mergeCell ref="F105:N106"/>
    <mergeCell ref="R62:S63"/>
    <mergeCell ref="R60:S61"/>
    <mergeCell ref="R117:S117"/>
    <mergeCell ref="R119:S119"/>
    <mergeCell ref="R115:S115"/>
    <mergeCell ref="R113:S113"/>
    <mergeCell ref="R116:S116"/>
    <mergeCell ref="R118:S118"/>
    <mergeCell ref="R114:S114"/>
    <mergeCell ref="A2:A82"/>
    <mergeCell ref="C2:L4"/>
    <mergeCell ref="C5:L5"/>
    <mergeCell ref="C67:E72"/>
    <mergeCell ref="C65:P65"/>
    <mergeCell ref="C10:D10"/>
    <mergeCell ref="K46:N47"/>
    <mergeCell ref="M2:U2"/>
    <mergeCell ref="M3:U3"/>
    <mergeCell ref="O40:O41"/>
    <mergeCell ref="J19:J20"/>
    <mergeCell ref="C19:I20"/>
    <mergeCell ref="C26:E26"/>
    <mergeCell ref="C38:E39"/>
    <mergeCell ref="F34:O35"/>
    <mergeCell ref="F36:O37"/>
    <mergeCell ref="F38:O39"/>
    <mergeCell ref="F26:O26"/>
    <mergeCell ref="F27:O27"/>
    <mergeCell ref="T71:T72"/>
    <mergeCell ref="R71:S72"/>
    <mergeCell ref="F50:J55"/>
    <mergeCell ref="P48:P49"/>
    <mergeCell ref="R41:S41"/>
    <mergeCell ref="C22:P22"/>
    <mergeCell ref="T34:T35"/>
    <mergeCell ref="U34:U35"/>
    <mergeCell ref="R30:S30"/>
    <mergeCell ref="R27:S27"/>
    <mergeCell ref="R36:S37"/>
    <mergeCell ref="R38:S39"/>
    <mergeCell ref="M4:U5"/>
    <mergeCell ref="E9:U9"/>
    <mergeCell ref="F7:U7"/>
    <mergeCell ref="L10:U10"/>
    <mergeCell ref="T36:T37"/>
    <mergeCell ref="F28:O28"/>
    <mergeCell ref="R26:S26"/>
    <mergeCell ref="C17:I18"/>
    <mergeCell ref="J17:J18"/>
    <mergeCell ref="R28:S28"/>
    <mergeCell ref="C32:P32"/>
    <mergeCell ref="C9:D9"/>
    <mergeCell ref="J10:K10"/>
    <mergeCell ref="F109:N110"/>
    <mergeCell ref="F107:N108"/>
    <mergeCell ref="C92:Q92"/>
    <mergeCell ref="C34:E37"/>
    <mergeCell ref="U54:U55"/>
    <mergeCell ref="U62:U63"/>
    <mergeCell ref="U57:U58"/>
    <mergeCell ref="U60:U61"/>
    <mergeCell ref="T62:T63"/>
    <mergeCell ref="T60:T61"/>
    <mergeCell ref="T57:T58"/>
    <mergeCell ref="C62:E63"/>
    <mergeCell ref="C40:E61"/>
    <mergeCell ref="F56:J61"/>
    <mergeCell ref="K42:N43"/>
    <mergeCell ref="K40:N41"/>
    <mergeCell ref="F40:I41"/>
    <mergeCell ref="K44:M45"/>
    <mergeCell ref="F76:J78"/>
    <mergeCell ref="T15:U16"/>
    <mergeCell ref="T17:U18"/>
    <mergeCell ref="T19:U20"/>
    <mergeCell ref="Q22:U22"/>
    <mergeCell ref="T11:U11"/>
    <mergeCell ref="T44:T45"/>
    <mergeCell ref="T54:T55"/>
    <mergeCell ref="D157:P158"/>
    <mergeCell ref="C146:P146"/>
    <mergeCell ref="C148:P151"/>
    <mergeCell ref="D153:P153"/>
    <mergeCell ref="D155:P155"/>
    <mergeCell ref="U94:U95"/>
    <mergeCell ref="F119:N120"/>
    <mergeCell ref="Q146:U146"/>
    <mergeCell ref="R139:S139"/>
    <mergeCell ref="R142:S142"/>
    <mergeCell ref="R151:S151"/>
    <mergeCell ref="F144:O144"/>
    <mergeCell ref="R120:S120"/>
    <mergeCell ref="R123:S123"/>
    <mergeCell ref="F141:N142"/>
    <mergeCell ref="F123:N124"/>
    <mergeCell ref="K15:S16"/>
    <mergeCell ref="K17:S18"/>
    <mergeCell ref="K19:S20"/>
    <mergeCell ref="R24:S24"/>
    <mergeCell ref="F29:O30"/>
    <mergeCell ref="F96:O96"/>
    <mergeCell ref="P94:P95"/>
    <mergeCell ref="F131:N132"/>
    <mergeCell ref="P34:P35"/>
    <mergeCell ref="C102:N103"/>
    <mergeCell ref="F137:N138"/>
    <mergeCell ref="F139:N140"/>
    <mergeCell ref="R141:S141"/>
    <mergeCell ref="R136:S136"/>
    <mergeCell ref="F135:N136"/>
    <mergeCell ref="R137:S137"/>
    <mergeCell ref="R138:S138"/>
    <mergeCell ref="R140:S140"/>
    <mergeCell ref="R135:S135"/>
    <mergeCell ref="R94:S95"/>
    <mergeCell ref="P98:U98"/>
    <mergeCell ref="R96:S96"/>
    <mergeCell ref="T94:T95"/>
    <mergeCell ref="C98:O98"/>
    <mergeCell ref="C100:U100"/>
    <mergeCell ref="U44:U45"/>
    <mergeCell ref="T38:T39"/>
    <mergeCell ref="C27:E30"/>
    <mergeCell ref="P36:P37"/>
    <mergeCell ref="P38:P39"/>
    <mergeCell ref="F46:J49"/>
    <mergeCell ref="F42:J45"/>
    <mergeCell ref="C206:D206"/>
    <mergeCell ref="C208:D208"/>
    <mergeCell ref="G206:U206"/>
    <mergeCell ref="G208:U208"/>
    <mergeCell ref="F133:N134"/>
    <mergeCell ref="U36:U37"/>
    <mergeCell ref="U38:U39"/>
    <mergeCell ref="N44:N45"/>
    <mergeCell ref="O42:P43"/>
    <mergeCell ref="P44:P45"/>
    <mergeCell ref="P40:P41"/>
    <mergeCell ref="O44:O45"/>
    <mergeCell ref="R77:S78"/>
    <mergeCell ref="T81:T82"/>
    <mergeCell ref="U81:U82"/>
    <mergeCell ref="T77:T78"/>
    <mergeCell ref="U77:U78"/>
    <mergeCell ref="J40:J41"/>
    <mergeCell ref="U71:U72"/>
    <mergeCell ref="R57:S58"/>
  </mergeCells>
  <phoneticPr fontId="0" type="noConversion"/>
  <conditionalFormatting sqref="P144">
    <cfRule type="cellIs" dxfId="12" priority="1" stopIfTrue="1" operator="lessThan">
      <formula>10</formula>
    </cfRule>
  </conditionalFormatting>
  <conditionalFormatting sqref="W13:Z20">
    <cfRule type="expression" dxfId="11" priority="2" stopIfTrue="1">
      <formula>(UsoHab=MarcaSeleccionado)</formula>
    </cfRule>
  </conditionalFormatting>
  <conditionalFormatting sqref="P30">
    <cfRule type="expression" dxfId="10" priority="3" stopIfTrue="1">
      <formula>($W$30&lt;&gt;"")</formula>
    </cfRule>
  </conditionalFormatting>
  <conditionalFormatting sqref="P26:P28 P34:P39 P71:P72 P94:P96">
    <cfRule type="expression" dxfId="9" priority="4" stopIfTrue="1">
      <formula>(UPPER(LEFT(P26,1))&lt;&gt;"S")</formula>
    </cfRule>
  </conditionalFormatting>
  <conditionalFormatting sqref="O79:O80">
    <cfRule type="expression" dxfId="8" priority="5" stopIfTrue="1">
      <formula>($W$80&lt;&gt;"")</formula>
    </cfRule>
  </conditionalFormatting>
  <conditionalFormatting sqref="P60:P61 P56:P57">
    <cfRule type="expression" dxfId="7" priority="6" stopIfTrue="1">
      <formula>($W$57&lt;&gt;"")</formula>
    </cfRule>
  </conditionalFormatting>
  <conditionalFormatting sqref="F11 L11 T11:U11">
    <cfRule type="expression" dxfId="6" priority="7" stopIfTrue="1">
      <formula>(Err_TipoEdif=1)</formula>
    </cfRule>
  </conditionalFormatting>
  <conditionalFormatting sqref="C10:D10">
    <cfRule type="expression" dxfId="5" priority="8" stopIfTrue="1">
      <formula>(Err_Comarca=1)</formula>
    </cfRule>
  </conditionalFormatting>
  <conditionalFormatting sqref="J10:K10">
    <cfRule type="expression" dxfId="4" priority="9" stopIfTrue="1">
      <formula>(Err_Pob=1)</formula>
    </cfRule>
  </conditionalFormatting>
  <conditionalFormatting sqref="C13:D14">
    <cfRule type="expression" dxfId="3" priority="10" stopIfTrue="1">
      <formula>(Err_Usos=1)</formula>
    </cfRule>
  </conditionalFormatting>
  <conditionalFormatting sqref="P77:P78">
    <cfRule type="expression" dxfId="2" priority="11" stopIfTrue="1">
      <formula>($W$78&lt;&gt;"")</formula>
    </cfRule>
  </conditionalFormatting>
  <conditionalFormatting sqref="P81:P82">
    <cfRule type="expression" dxfId="1" priority="12" stopIfTrue="1">
      <formula>($W$82&lt;&gt;"")</formula>
    </cfRule>
  </conditionalFormatting>
  <conditionalFormatting sqref="L165">
    <cfRule type="cellIs" dxfId="0" priority="13" stopIfTrue="1" operator="notEqual">
      <formula>""</formula>
    </cfRule>
  </conditionalFormatting>
  <dataValidations count="7">
    <dataValidation allowBlank="1" errorTitle="Error" error="Valors posibles: S o N" promptTitle="Valors posibles" prompt="S/N" sqref="P79:P82"/>
    <dataValidation errorStyle="warning" allowBlank="1" showDropDown="1" errorTitle="Error" error="Valors posibles: X" sqref="R106:U106 R108:U108 R110:U110 R112:U112 R114:U114 R116:U116 R118:U118 R120:U120 R122:U122 R124:U124 R127:U127 R130:U130 R132:U132 R134:U134 R136:U136 R138:U138 R140:U140 R142:U142"/>
    <dataValidation errorStyle="warning" allowBlank="1" showDropDown="1" errorTitle="Error" error="Valors posibles: X" promptTitle="Valors posibles" prompt="Marca amb una X" sqref="R94:U96 R81:U82 R77:U78 R71:U72 R60:U63 R57:U58 R54:U55 R44:U45 R34:U39 R30:U30 R26:U28"/>
    <dataValidation allowBlank="1" errorTitle="Error" error="Valors posibles: S o en blanc" promptTitle="Valors posibles" prompt="S o en blanc" sqref="P106 P108 P110 P112 P114 P116 P118 P120 P122 P124 P127 P130 P132 P134 P136 P138 P140 P142"/>
    <dataValidation allowBlank="1" errorTitle="Error" error="Valors posibles: S o N" promptTitle="Valors posibles" sqref="P46:P54"/>
    <dataValidation type="list" allowBlank="1" showInputMessage="1" showErrorMessage="1" errorTitle="Error" error="Valors posibles: S o N" promptTitle="Valors posibles" prompt="S/N" sqref="R151:S151">
      <formula1>LstSiNo</formula1>
    </dataValidation>
    <dataValidation allowBlank="1" promptTitle="Valors posibles" prompt="Marca amb una X" sqref="F11 L11 T11:U11"/>
  </dataValidations>
  <printOptions horizontalCentered="1"/>
  <pageMargins left="0.15748031496062992" right="0.15748031496062992" top="0.19685039370078741" bottom="0.19685039370078741" header="0" footer="0"/>
  <pageSetup paperSize="9" scale="95" fitToHeight="2" orientation="portrait" horizontalDpi="4294967293" verticalDpi="1200" r:id="rId1"/>
  <headerFooter alignWithMargins="0">
    <oddFooter>&amp;R&amp;P/&amp;N</oddFooter>
  </headerFooter>
  <rowBreaks count="1" manualBreakCount="1">
    <brk id="83" max="21" man="1"/>
  </rowBreaks>
  <ignoredErrors>
    <ignoredError sqref="E9" unlockedFormula="1"/>
    <ignoredError sqref="O44 O56 O61" numberStoredAsText="1"/>
  </ignoredErrors>
  <drawing r:id="rId2"/>
  <legacyDrawing r:id="rId3"/>
  <controls>
    <mc:AlternateContent xmlns:mc="http://schemas.openxmlformats.org/markup-compatibility/2006">
      <mc:Choice Requires="x14">
        <control shapeId="2049" r:id="rId4" name="Abcpdf1">
          <controlPr locked="0" defaultSize="0" autoLine="0" autoPict="0" linkedCell="pe_TxtCodiBar" r:id="rId5">
            <anchor moveWithCells="1">
              <from>
                <xdr:col>2</xdr:col>
                <xdr:colOff>167640</xdr:colOff>
                <xdr:row>164</xdr:row>
                <xdr:rowOff>22860</xdr:rowOff>
              </from>
              <to>
                <xdr:col>10</xdr:col>
                <xdr:colOff>76200</xdr:colOff>
                <xdr:row>169</xdr:row>
                <xdr:rowOff>266700</xdr:rowOff>
              </to>
            </anchor>
          </controlPr>
        </control>
      </mc:Choice>
      <mc:Fallback>
        <control shapeId="2049" r:id="rId4" name="Abcpdf1"/>
      </mc:Fallback>
    </mc:AlternateContent>
    <mc:AlternateContent xmlns:mc="http://schemas.openxmlformats.org/markup-compatibility/2006">
      <mc:Choice Requires="x14">
        <control shapeId="2050" r:id="rId6" name="cmdCBLeeFrm">
          <controlPr defaultSize="0" print="0" autoLine="0" r:id="rId7">
            <anchor moveWithCells="1">
              <from>
                <xdr:col>22</xdr:col>
                <xdr:colOff>22860</xdr:colOff>
                <xdr:row>1</xdr:row>
                <xdr:rowOff>22860</xdr:rowOff>
              </from>
              <to>
                <xdr:col>23</xdr:col>
                <xdr:colOff>693420</xdr:colOff>
                <xdr:row>2</xdr:row>
                <xdr:rowOff>129540</xdr:rowOff>
              </to>
            </anchor>
          </controlPr>
        </control>
      </mc:Choice>
      <mc:Fallback>
        <control shapeId="2050" r:id="rId6" name="cmdCBLeeFrm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H26"/>
  <sheetViews>
    <sheetView workbookViewId="0">
      <selection activeCell="B17" sqref="B17"/>
    </sheetView>
  </sheetViews>
  <sheetFormatPr baseColWidth="10" defaultRowHeight="13.2"/>
  <cols>
    <col min="1" max="1" width="5" customWidth="1"/>
    <col min="2" max="2" width="28.33203125" bestFit="1" customWidth="1"/>
    <col min="3" max="3" width="16.33203125" customWidth="1"/>
    <col min="7" max="7" width="25.5546875" customWidth="1"/>
  </cols>
  <sheetData>
    <row r="2" spans="2:8" ht="26.4">
      <c r="B2" s="40" t="s">
        <v>119</v>
      </c>
      <c r="C2" s="43" t="s">
        <v>120</v>
      </c>
      <c r="D2" s="43" t="s">
        <v>135</v>
      </c>
    </row>
    <row r="3" spans="2:8">
      <c r="B3" s="42" t="s">
        <v>121</v>
      </c>
      <c r="C3" s="41">
        <v>28</v>
      </c>
      <c r="D3" s="41" t="s">
        <v>136</v>
      </c>
      <c r="G3" s="42" t="s">
        <v>121</v>
      </c>
      <c r="H3" s="41" t="s">
        <v>153</v>
      </c>
    </row>
    <row r="4" spans="2:8">
      <c r="B4" s="42" t="s">
        <v>122</v>
      </c>
      <c r="C4" s="41">
        <v>55</v>
      </c>
      <c r="D4" s="41" t="s">
        <v>137</v>
      </c>
      <c r="G4" s="42" t="s">
        <v>154</v>
      </c>
      <c r="H4" s="41" t="s">
        <v>155</v>
      </c>
    </row>
    <row r="5" spans="2:8">
      <c r="B5" s="42" t="s">
        <v>123</v>
      </c>
      <c r="C5" s="41">
        <v>40</v>
      </c>
      <c r="D5" s="41" t="s">
        <v>138</v>
      </c>
      <c r="G5" s="42" t="s">
        <v>156</v>
      </c>
      <c r="H5" s="41" t="s">
        <v>97</v>
      </c>
    </row>
    <row r="6" spans="2:8">
      <c r="B6" s="42" t="s">
        <v>124</v>
      </c>
      <c r="C6" s="41">
        <v>70</v>
      </c>
      <c r="D6" s="41" t="s">
        <v>139</v>
      </c>
      <c r="G6" s="42" t="s">
        <v>157</v>
      </c>
      <c r="H6" s="41" t="s">
        <v>158</v>
      </c>
    </row>
    <row r="7" spans="2:8">
      <c r="B7" s="42" t="s">
        <v>125</v>
      </c>
      <c r="C7" s="41">
        <v>55</v>
      </c>
      <c r="D7" s="41" t="s">
        <v>140</v>
      </c>
      <c r="G7" s="42" t="s">
        <v>159</v>
      </c>
      <c r="H7" s="41" t="s">
        <v>110</v>
      </c>
    </row>
    <row r="8" spans="2:8">
      <c r="B8" s="42" t="s">
        <v>126</v>
      </c>
      <c r="C8" s="41">
        <v>40</v>
      </c>
      <c r="D8" s="41" t="s">
        <v>141</v>
      </c>
      <c r="G8" s="42" t="s">
        <v>160</v>
      </c>
      <c r="H8" s="41" t="s">
        <v>161</v>
      </c>
    </row>
    <row r="9" spans="2:8">
      <c r="B9" s="42" t="s">
        <v>127</v>
      </c>
      <c r="C9" s="41">
        <v>35</v>
      </c>
      <c r="D9" s="41" t="s">
        <v>142</v>
      </c>
    </row>
    <row r="10" spans="2:8">
      <c r="B10" s="42" t="s">
        <v>128</v>
      </c>
      <c r="C10" s="41">
        <v>28</v>
      </c>
      <c r="D10" s="41" t="s">
        <v>143</v>
      </c>
    </row>
    <row r="11" spans="2:8">
      <c r="B11" s="42" t="s">
        <v>129</v>
      </c>
      <c r="C11" s="41">
        <v>40</v>
      </c>
      <c r="D11" s="41" t="s">
        <v>144</v>
      </c>
    </row>
    <row r="12" spans="2:8">
      <c r="B12" s="42" t="s">
        <v>130</v>
      </c>
      <c r="C12" s="41">
        <v>25</v>
      </c>
      <c r="D12" s="41" t="s">
        <v>145</v>
      </c>
    </row>
    <row r="13" spans="2:8">
      <c r="B13" s="42" t="s">
        <v>131</v>
      </c>
      <c r="C13" s="41">
        <v>20</v>
      </c>
      <c r="D13" s="41" t="s">
        <v>146</v>
      </c>
    </row>
    <row r="14" spans="2:8">
      <c r="B14" s="42" t="s">
        <v>132</v>
      </c>
      <c r="C14" s="41">
        <v>4</v>
      </c>
      <c r="D14" s="41" t="s">
        <v>147</v>
      </c>
    </row>
    <row r="15" spans="2:8" ht="26.4">
      <c r="B15" s="42" t="s">
        <v>133</v>
      </c>
      <c r="C15" s="41">
        <v>2</v>
      </c>
      <c r="D15" s="41" t="s">
        <v>148</v>
      </c>
    </row>
    <row r="16" spans="2:8" ht="26.4">
      <c r="B16" s="42" t="s">
        <v>134</v>
      </c>
      <c r="C16" s="41">
        <v>20</v>
      </c>
      <c r="D16" s="41" t="s">
        <v>149</v>
      </c>
    </row>
    <row r="21" spans="2:4" hidden="1">
      <c r="B21" t="s">
        <v>150</v>
      </c>
    </row>
    <row r="22" spans="2:4" hidden="1">
      <c r="B22" t="s">
        <v>151</v>
      </c>
    </row>
    <row r="23" spans="2:4" hidden="1"/>
    <row r="24" spans="2:4" hidden="1"/>
    <row r="25" spans="2:4" hidden="1">
      <c r="B25" t="s">
        <v>110</v>
      </c>
      <c r="C25" t="s">
        <v>110</v>
      </c>
      <c r="D25" t="s">
        <v>110</v>
      </c>
    </row>
    <row r="26" spans="2:4" hidden="1">
      <c r="B26" t="s">
        <v>152</v>
      </c>
      <c r="C26" t="s">
        <v>233</v>
      </c>
      <c r="D26" t="s">
        <v>152</v>
      </c>
    </row>
  </sheetData>
  <sheetProtection password="CCBA" sheet="1" objects="1" scenarios="1"/>
  <phoneticPr fontId="0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2:C43"/>
  <sheetViews>
    <sheetView workbookViewId="0">
      <selection activeCell="B19" sqref="B19"/>
    </sheetView>
  </sheetViews>
  <sheetFormatPr baseColWidth="10" defaultRowHeight="13.2"/>
  <cols>
    <col min="1" max="1" width="5.44140625" customWidth="1"/>
    <col min="2" max="2" width="23.6640625" customWidth="1"/>
    <col min="3" max="3" width="18.44140625" customWidth="1"/>
  </cols>
  <sheetData>
    <row r="2" spans="2:3" ht="27.6">
      <c r="B2" s="46" t="s">
        <v>205</v>
      </c>
      <c r="C2" s="47" t="s">
        <v>206</v>
      </c>
    </row>
    <row r="3" spans="2:3" ht="13.8">
      <c r="B3" s="44" t="s">
        <v>162</v>
      </c>
      <c r="C3" s="45" t="s">
        <v>163</v>
      </c>
    </row>
    <row r="4" spans="2:3" ht="13.8">
      <c r="B4" s="44" t="s">
        <v>164</v>
      </c>
      <c r="C4" s="45" t="s">
        <v>165</v>
      </c>
    </row>
    <row r="5" spans="2:3" ht="13.8">
      <c r="B5" s="44" t="s">
        <v>166</v>
      </c>
      <c r="C5" s="45" t="s">
        <v>163</v>
      </c>
    </row>
    <row r="6" spans="2:3" ht="13.8">
      <c r="B6" s="44" t="s">
        <v>167</v>
      </c>
      <c r="C6" s="45" t="s">
        <v>168</v>
      </c>
    </row>
    <row r="7" spans="2:3" ht="13.8">
      <c r="B7" s="44" t="s">
        <v>169</v>
      </c>
      <c r="C7" s="45" t="s">
        <v>168</v>
      </c>
    </row>
    <row r="8" spans="2:3" ht="13.8">
      <c r="B8" s="44" t="s">
        <v>170</v>
      </c>
      <c r="C8" s="45" t="s">
        <v>163</v>
      </c>
    </row>
    <row r="9" spans="2:3" ht="13.8">
      <c r="B9" s="44" t="s">
        <v>171</v>
      </c>
      <c r="C9" s="45" t="s">
        <v>165</v>
      </c>
    </row>
    <row r="10" spans="2:3" ht="13.8">
      <c r="B10" s="44" t="s">
        <v>172</v>
      </c>
      <c r="C10" s="45" t="s">
        <v>163</v>
      </c>
    </row>
    <row r="11" spans="2:3" ht="13.8">
      <c r="B11" s="44" t="s">
        <v>173</v>
      </c>
      <c r="C11" s="45" t="s">
        <v>163</v>
      </c>
    </row>
    <row r="12" spans="2:3" ht="13.8">
      <c r="B12" s="44" t="s">
        <v>174</v>
      </c>
      <c r="C12" s="45" t="s">
        <v>165</v>
      </c>
    </row>
    <row r="13" spans="2:3" ht="13.8">
      <c r="B13" s="44" t="s">
        <v>175</v>
      </c>
      <c r="C13" s="45" t="s">
        <v>163</v>
      </c>
    </row>
    <row r="14" spans="2:3" ht="13.8">
      <c r="B14" s="44" t="s">
        <v>176</v>
      </c>
      <c r="C14" s="45" t="s">
        <v>163</v>
      </c>
    </row>
    <row r="15" spans="2:3" ht="13.8">
      <c r="B15" s="44" t="s">
        <v>177</v>
      </c>
      <c r="C15" s="45" t="s">
        <v>165</v>
      </c>
    </row>
    <row r="16" spans="2:3" ht="13.8">
      <c r="B16" s="44" t="s">
        <v>178</v>
      </c>
      <c r="C16" s="45" t="s">
        <v>165</v>
      </c>
    </row>
    <row r="17" spans="2:3" ht="13.8">
      <c r="B17" s="44" t="s">
        <v>179</v>
      </c>
      <c r="C17" s="45" t="s">
        <v>168</v>
      </c>
    </row>
    <row r="18" spans="2:3" ht="13.8">
      <c r="B18" s="44" t="s">
        <v>180</v>
      </c>
      <c r="C18" s="45" t="s">
        <v>163</v>
      </c>
    </row>
    <row r="19" spans="2:3" ht="13.8">
      <c r="B19" s="44" t="s">
        <v>821</v>
      </c>
      <c r="C19" s="45" t="s">
        <v>163</v>
      </c>
    </row>
    <row r="20" spans="2:3" ht="13.8">
      <c r="B20" s="44" t="s">
        <v>181</v>
      </c>
      <c r="C20" s="45" t="s">
        <v>163</v>
      </c>
    </row>
    <row r="21" spans="2:3" ht="13.8">
      <c r="B21" s="44" t="s">
        <v>182</v>
      </c>
      <c r="C21" s="45" t="s">
        <v>163</v>
      </c>
    </row>
    <row r="22" spans="2:3" ht="13.8">
      <c r="B22" s="44" t="s">
        <v>183</v>
      </c>
      <c r="C22" s="45" t="s">
        <v>165</v>
      </c>
    </row>
    <row r="23" spans="2:3" ht="13.8">
      <c r="B23" s="44" t="s">
        <v>184</v>
      </c>
      <c r="C23" s="45" t="s">
        <v>165</v>
      </c>
    </row>
    <row r="24" spans="2:3" ht="13.8">
      <c r="B24" s="44" t="s">
        <v>185</v>
      </c>
      <c r="C24" s="45" t="s">
        <v>165</v>
      </c>
    </row>
    <row r="25" spans="2:3" ht="13.8">
      <c r="B25" s="44" t="s">
        <v>186</v>
      </c>
      <c r="C25" s="45" t="s">
        <v>163</v>
      </c>
    </row>
    <row r="26" spans="2:3" ht="13.8">
      <c r="B26" s="44" t="s">
        <v>187</v>
      </c>
      <c r="C26" s="45" t="s">
        <v>163</v>
      </c>
    </row>
    <row r="27" spans="2:3" ht="13.8">
      <c r="B27" s="44" t="s">
        <v>188</v>
      </c>
      <c r="C27" s="45" t="s">
        <v>165</v>
      </c>
    </row>
    <row r="28" spans="2:3" ht="13.8">
      <c r="B28" s="44" t="s">
        <v>189</v>
      </c>
      <c r="C28" s="45" t="s">
        <v>168</v>
      </c>
    </row>
    <row r="29" spans="2:3" ht="13.8">
      <c r="B29" s="44" t="s">
        <v>190</v>
      </c>
      <c r="C29" s="45" t="s">
        <v>168</v>
      </c>
    </row>
    <row r="30" spans="2:3" ht="13.8">
      <c r="B30" s="44" t="s">
        <v>191</v>
      </c>
      <c r="C30" s="45" t="s">
        <v>165</v>
      </c>
    </row>
    <row r="31" spans="2:3" ht="13.8">
      <c r="B31" s="44" t="s">
        <v>192</v>
      </c>
      <c r="C31" s="45" t="s">
        <v>163</v>
      </c>
    </row>
    <row r="32" spans="2:3" ht="13.8">
      <c r="B32" s="44" t="s">
        <v>193</v>
      </c>
      <c r="C32" s="45" t="s">
        <v>163</v>
      </c>
    </row>
    <row r="33" spans="2:3" ht="13.8">
      <c r="B33" s="44" t="s">
        <v>194</v>
      </c>
      <c r="C33" s="45" t="s">
        <v>168</v>
      </c>
    </row>
    <row r="34" spans="2:3" ht="13.8">
      <c r="B34" s="44" t="s">
        <v>195</v>
      </c>
      <c r="C34" s="45" t="s">
        <v>163</v>
      </c>
    </row>
    <row r="35" spans="2:3" ht="13.8">
      <c r="B35" s="44" t="s">
        <v>196</v>
      </c>
      <c r="C35" s="45" t="s">
        <v>163</v>
      </c>
    </row>
    <row r="36" spans="2:3" ht="13.8">
      <c r="B36" s="44" t="s">
        <v>197</v>
      </c>
      <c r="C36" s="45" t="s">
        <v>165</v>
      </c>
    </row>
    <row r="37" spans="2:3" ht="13.8">
      <c r="B37" s="44" t="s">
        <v>198</v>
      </c>
      <c r="C37" s="45" t="s">
        <v>165</v>
      </c>
    </row>
    <row r="38" spans="2:3" ht="13.8">
      <c r="B38" s="44" t="s">
        <v>199</v>
      </c>
      <c r="C38" s="45" t="s">
        <v>163</v>
      </c>
    </row>
    <row r="39" spans="2:3" ht="13.8">
      <c r="B39" s="44" t="s">
        <v>200</v>
      </c>
      <c r="C39" s="45" t="s">
        <v>163</v>
      </c>
    </row>
    <row r="40" spans="2:3" ht="13.8">
      <c r="B40" s="44" t="s">
        <v>201</v>
      </c>
      <c r="C40" s="45" t="s">
        <v>163</v>
      </c>
    </row>
    <row r="41" spans="2:3" ht="13.8">
      <c r="B41" s="44" t="s">
        <v>202</v>
      </c>
      <c r="C41" s="45" t="s">
        <v>168</v>
      </c>
    </row>
    <row r="42" spans="2:3" ht="13.8">
      <c r="B42" s="44" t="s">
        <v>203</v>
      </c>
      <c r="C42" s="45" t="s">
        <v>165</v>
      </c>
    </row>
    <row r="43" spans="2:3" ht="13.8">
      <c r="B43" s="44" t="s">
        <v>204</v>
      </c>
      <c r="C43" s="45" t="s">
        <v>165</v>
      </c>
    </row>
  </sheetData>
  <sheetProtection password="CCBA" sheet="1" objects="1" scenarios="1"/>
  <phoneticPr fontId="0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J17"/>
  <sheetViews>
    <sheetView workbookViewId="0">
      <selection activeCell="I23" sqref="I23"/>
    </sheetView>
  </sheetViews>
  <sheetFormatPr baseColWidth="10" defaultRowHeight="13.2"/>
  <cols>
    <col min="1" max="1" width="5.88671875" customWidth="1"/>
    <col min="2" max="2" width="11.33203125" customWidth="1"/>
    <col min="3" max="3" width="24.6640625" customWidth="1"/>
    <col min="4" max="4" width="13.6640625" customWidth="1"/>
    <col min="5" max="5" width="14.6640625" customWidth="1"/>
    <col min="6" max="6" width="12.6640625" customWidth="1"/>
    <col min="9" max="9" width="12.109375" customWidth="1"/>
  </cols>
  <sheetData>
    <row r="2" spans="2:10" ht="13.8">
      <c r="B2" s="585" t="s">
        <v>207</v>
      </c>
      <c r="C2" s="585"/>
      <c r="D2" s="585"/>
      <c r="E2" s="585"/>
      <c r="F2" s="585"/>
    </row>
    <row r="3" spans="2:10" ht="13.8">
      <c r="B3" s="48"/>
      <c r="C3" s="48"/>
      <c r="D3" s="48"/>
      <c r="E3" s="48"/>
      <c r="F3" s="48"/>
    </row>
    <row r="4" spans="2:10" ht="28.5" customHeight="1">
      <c r="B4" s="582" t="s">
        <v>208</v>
      </c>
      <c r="C4" s="583"/>
      <c r="D4" s="582" t="s">
        <v>209</v>
      </c>
      <c r="E4" s="584"/>
      <c r="F4" s="583"/>
      <c r="I4" s="65" t="s">
        <v>219</v>
      </c>
      <c r="J4" s="65" t="s">
        <v>220</v>
      </c>
    </row>
    <row r="5" spans="2:10" ht="13.8">
      <c r="B5" s="582" t="s">
        <v>210</v>
      </c>
      <c r="C5" s="583"/>
      <c r="D5" s="49" t="s">
        <v>168</v>
      </c>
      <c r="E5" s="49" t="s">
        <v>165</v>
      </c>
      <c r="F5" s="49" t="s">
        <v>163</v>
      </c>
      <c r="I5" s="63" t="s">
        <v>168</v>
      </c>
      <c r="J5" s="64">
        <v>3</v>
      </c>
    </row>
    <row r="6" spans="2:10" ht="13.8">
      <c r="B6" s="50">
        <v>0</v>
      </c>
      <c r="C6" s="51" t="s">
        <v>211</v>
      </c>
      <c r="D6" s="52">
        <v>0.4</v>
      </c>
      <c r="E6" s="52">
        <v>0.5</v>
      </c>
      <c r="F6" s="52">
        <v>0.6</v>
      </c>
      <c r="I6" s="64" t="s">
        <v>165</v>
      </c>
      <c r="J6" s="64">
        <v>4</v>
      </c>
    </row>
    <row r="7" spans="2:10" ht="13.8">
      <c r="B7" s="50">
        <v>5001</v>
      </c>
      <c r="C7" s="51" t="s">
        <v>212</v>
      </c>
      <c r="D7" s="52">
        <v>0.4</v>
      </c>
      <c r="E7" s="52">
        <v>0.55000000000000004</v>
      </c>
      <c r="F7" s="52">
        <v>0.65</v>
      </c>
      <c r="I7" s="64" t="s">
        <v>163</v>
      </c>
      <c r="J7" s="64">
        <v>5</v>
      </c>
    </row>
    <row r="8" spans="2:10" ht="13.8">
      <c r="B8" s="50">
        <v>6001</v>
      </c>
      <c r="C8" s="51" t="s">
        <v>213</v>
      </c>
      <c r="D8" s="52">
        <v>0.4</v>
      </c>
      <c r="E8" s="52">
        <v>0.65</v>
      </c>
      <c r="F8" s="52">
        <v>0.7</v>
      </c>
    </row>
    <row r="9" spans="2:10" ht="13.8">
      <c r="B9" s="50">
        <v>7001</v>
      </c>
      <c r="C9" s="51" t="s">
        <v>214</v>
      </c>
      <c r="D9" s="52">
        <v>0.45</v>
      </c>
      <c r="E9" s="52">
        <v>0.65</v>
      </c>
      <c r="F9" s="52">
        <v>0.7</v>
      </c>
    </row>
    <row r="10" spans="2:10" ht="13.8">
      <c r="B10" s="50">
        <v>8001</v>
      </c>
      <c r="C10" s="51" t="s">
        <v>215</v>
      </c>
      <c r="D10" s="52">
        <v>0.55000000000000004</v>
      </c>
      <c r="E10" s="52">
        <v>0.65</v>
      </c>
      <c r="F10" s="52">
        <v>0.7</v>
      </c>
    </row>
    <row r="11" spans="2:10" ht="13.8">
      <c r="B11" s="50">
        <v>9001</v>
      </c>
      <c r="C11" s="51" t="s">
        <v>216</v>
      </c>
      <c r="D11" s="52">
        <v>0.55000000000000004</v>
      </c>
      <c r="E11" s="52">
        <v>0.7</v>
      </c>
      <c r="F11" s="52">
        <v>0.7</v>
      </c>
    </row>
    <row r="12" spans="2:10" ht="13.8">
      <c r="B12" s="50">
        <v>10001</v>
      </c>
      <c r="C12" s="51" t="s">
        <v>217</v>
      </c>
      <c r="D12" s="52">
        <v>0.65</v>
      </c>
      <c r="E12" s="52">
        <v>0.7</v>
      </c>
      <c r="F12" s="52">
        <v>0.7</v>
      </c>
    </row>
    <row r="13" spans="2:10" ht="13.8">
      <c r="B13" s="50">
        <v>12501</v>
      </c>
      <c r="C13" s="51" t="s">
        <v>218</v>
      </c>
      <c r="D13" s="52">
        <v>0.7</v>
      </c>
      <c r="E13" s="52">
        <v>0.7</v>
      </c>
      <c r="F13" s="52">
        <v>0.7</v>
      </c>
    </row>
    <row r="17" spans="2:3" hidden="1">
      <c r="B17">
        <v>6000</v>
      </c>
      <c r="C17" t="str">
        <f>VLOOKUP(B17,B6:F13,2)</f>
        <v>5.001 a 6.000 litres</v>
      </c>
    </row>
  </sheetData>
  <sheetProtection password="CCBA" sheet="1" objects="1" scenarios="1"/>
  <mergeCells count="4">
    <mergeCell ref="B5:C5"/>
    <mergeCell ref="D4:F4"/>
    <mergeCell ref="B2:F2"/>
    <mergeCell ref="B4:C4"/>
  </mergeCells>
  <phoneticPr fontId="33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E948"/>
  <sheetViews>
    <sheetView workbookViewId="0">
      <selection activeCell="F15" sqref="F15"/>
    </sheetView>
  </sheetViews>
  <sheetFormatPr baseColWidth="10" defaultRowHeight="13.2"/>
  <cols>
    <col min="2" max="2" width="20.33203125" bestFit="1" customWidth="1"/>
  </cols>
  <sheetData>
    <row r="2" spans="2:5" ht="13.8">
      <c r="B2" s="87" t="s">
        <v>247</v>
      </c>
      <c r="C2" s="87" t="s">
        <v>9</v>
      </c>
      <c r="D2" s="87" t="s">
        <v>249</v>
      </c>
      <c r="E2" s="87" t="s">
        <v>248</v>
      </c>
    </row>
    <row r="3" spans="2:5" ht="13.8">
      <c r="B3" s="88" t="s">
        <v>1015</v>
      </c>
      <c r="C3" s="88" t="s">
        <v>162</v>
      </c>
      <c r="D3" s="90" t="s">
        <v>1016</v>
      </c>
      <c r="E3" s="89">
        <v>314</v>
      </c>
    </row>
    <row r="4" spans="2:5" ht="13.8">
      <c r="B4" s="88" t="s">
        <v>1019</v>
      </c>
      <c r="C4" s="88" t="s">
        <v>162</v>
      </c>
      <c r="D4" s="90" t="s">
        <v>1016</v>
      </c>
      <c r="E4" s="89">
        <v>243</v>
      </c>
    </row>
    <row r="5" spans="2:5" ht="13.8">
      <c r="B5" s="88" t="s">
        <v>1025</v>
      </c>
      <c r="C5" s="88" t="s">
        <v>162</v>
      </c>
      <c r="D5" s="90" t="s">
        <v>1016</v>
      </c>
      <c r="E5" s="89">
        <v>263</v>
      </c>
    </row>
    <row r="6" spans="2:5" ht="13.8">
      <c r="B6" s="88" t="s">
        <v>1051</v>
      </c>
      <c r="C6" s="88" t="s">
        <v>162</v>
      </c>
      <c r="D6" s="90" t="s">
        <v>1016</v>
      </c>
      <c r="E6" s="89">
        <v>236</v>
      </c>
    </row>
    <row r="7" spans="2:5" ht="13.8">
      <c r="B7" s="88" t="s">
        <v>1053</v>
      </c>
      <c r="C7" s="88" t="s">
        <v>162</v>
      </c>
      <c r="D7" s="90" t="s">
        <v>1016</v>
      </c>
      <c r="E7" s="89">
        <v>493</v>
      </c>
    </row>
    <row r="8" spans="2:5" ht="13.8">
      <c r="B8" s="88" t="s">
        <v>1076</v>
      </c>
      <c r="C8" s="88" t="s">
        <v>162</v>
      </c>
      <c r="D8" s="90" t="s">
        <v>1016</v>
      </c>
      <c r="E8" s="89">
        <v>474</v>
      </c>
    </row>
    <row r="9" spans="2:5" ht="13.8">
      <c r="B9" s="88" t="s">
        <v>1083</v>
      </c>
      <c r="C9" s="88" t="s">
        <v>162</v>
      </c>
      <c r="D9" s="90" t="s">
        <v>1016</v>
      </c>
      <c r="E9" s="89">
        <v>132</v>
      </c>
    </row>
    <row r="10" spans="2:5" ht="13.8">
      <c r="B10" s="88" t="s">
        <v>1099</v>
      </c>
      <c r="C10" s="88" t="s">
        <v>162</v>
      </c>
      <c r="D10" s="90" t="s">
        <v>1016</v>
      </c>
      <c r="E10" s="89">
        <v>115</v>
      </c>
    </row>
    <row r="11" spans="2:5" ht="13.8">
      <c r="B11" s="88" t="s">
        <v>1102</v>
      </c>
      <c r="C11" s="88" t="s">
        <v>162</v>
      </c>
      <c r="D11" s="90" t="s">
        <v>1016</v>
      </c>
      <c r="E11" s="89">
        <v>166</v>
      </c>
    </row>
    <row r="12" spans="2:5" ht="13.8">
      <c r="B12" s="88" t="s">
        <v>1107</v>
      </c>
      <c r="C12" s="88" t="s">
        <v>162</v>
      </c>
      <c r="D12" s="90" t="s">
        <v>1016</v>
      </c>
      <c r="E12" s="89">
        <v>229</v>
      </c>
    </row>
    <row r="13" spans="2:5" ht="13.8">
      <c r="B13" s="88" t="s">
        <v>1109</v>
      </c>
      <c r="C13" s="88" t="s">
        <v>162</v>
      </c>
      <c r="D13" s="90" t="s">
        <v>1016</v>
      </c>
      <c r="E13" s="89">
        <v>888</v>
      </c>
    </row>
    <row r="14" spans="2:5" ht="13.8">
      <c r="B14" s="88" t="s">
        <v>1116</v>
      </c>
      <c r="C14" s="88" t="s">
        <v>162</v>
      </c>
      <c r="D14" s="90" t="s">
        <v>1016</v>
      </c>
      <c r="E14" s="89">
        <v>231</v>
      </c>
    </row>
    <row r="15" spans="2:5" ht="13.8">
      <c r="B15" s="88" t="s">
        <v>1126</v>
      </c>
      <c r="C15" s="88" t="s">
        <v>162</v>
      </c>
      <c r="D15" s="90" t="s">
        <v>1016</v>
      </c>
      <c r="E15" s="89">
        <v>381</v>
      </c>
    </row>
    <row r="16" spans="2:5" ht="13.8">
      <c r="B16" s="88" t="s">
        <v>1131</v>
      </c>
      <c r="C16" s="88" t="s">
        <v>162</v>
      </c>
      <c r="D16" s="90" t="s">
        <v>1016</v>
      </c>
      <c r="E16" s="89">
        <v>349</v>
      </c>
    </row>
    <row r="17" spans="2:5" ht="13.8">
      <c r="B17" s="88" t="s">
        <v>1138</v>
      </c>
      <c r="C17" s="88" t="s">
        <v>162</v>
      </c>
      <c r="D17" s="90" t="s">
        <v>1016</v>
      </c>
      <c r="E17" s="89">
        <v>252</v>
      </c>
    </row>
    <row r="18" spans="2:5" ht="13.8">
      <c r="B18" s="88" t="s">
        <v>1139</v>
      </c>
      <c r="C18" s="88" t="s">
        <v>162</v>
      </c>
      <c r="D18" s="90" t="s">
        <v>1016</v>
      </c>
      <c r="E18" s="89">
        <v>565</v>
      </c>
    </row>
    <row r="19" spans="2:5" ht="13.8">
      <c r="B19" s="88" t="s">
        <v>1143</v>
      </c>
      <c r="C19" s="88" t="s">
        <v>162</v>
      </c>
      <c r="D19" s="90" t="s">
        <v>1016</v>
      </c>
      <c r="E19" s="89">
        <v>263</v>
      </c>
    </row>
    <row r="20" spans="2:5" ht="13.8">
      <c r="B20" s="88" t="s">
        <v>1151</v>
      </c>
      <c r="C20" s="88" t="s">
        <v>162</v>
      </c>
      <c r="D20" s="90" t="s">
        <v>1016</v>
      </c>
      <c r="E20" s="89">
        <v>312</v>
      </c>
    </row>
    <row r="21" spans="2:5" ht="13.8">
      <c r="B21" s="88" t="s">
        <v>1153</v>
      </c>
      <c r="C21" s="88" t="s">
        <v>162</v>
      </c>
      <c r="D21" s="90" t="s">
        <v>1016</v>
      </c>
      <c r="E21" s="89">
        <v>114</v>
      </c>
    </row>
    <row r="22" spans="2:5" ht="13.8">
      <c r="B22" s="88" t="s">
        <v>1180</v>
      </c>
      <c r="C22" s="88" t="s">
        <v>162</v>
      </c>
      <c r="D22" s="90" t="s">
        <v>1016</v>
      </c>
      <c r="E22" s="89">
        <v>161</v>
      </c>
    </row>
    <row r="23" spans="2:5" ht="13.8">
      <c r="B23" s="88" t="s">
        <v>1181</v>
      </c>
      <c r="C23" s="88" t="s">
        <v>162</v>
      </c>
      <c r="D23" s="90" t="s">
        <v>1016</v>
      </c>
      <c r="E23" s="89">
        <v>215</v>
      </c>
    </row>
    <row r="24" spans="2:5" ht="13.8">
      <c r="B24" s="88" t="s">
        <v>1185</v>
      </c>
      <c r="C24" s="88" t="s">
        <v>162</v>
      </c>
      <c r="D24" s="90" t="s">
        <v>1016</v>
      </c>
      <c r="E24" s="89">
        <v>254</v>
      </c>
    </row>
    <row r="25" spans="2:5" ht="13.8">
      <c r="B25" s="88" t="s">
        <v>1191</v>
      </c>
      <c r="C25" s="88" t="s">
        <v>162</v>
      </c>
      <c r="D25" s="90" t="s">
        <v>1016</v>
      </c>
      <c r="E25" s="89">
        <v>259</v>
      </c>
    </row>
    <row r="26" spans="2:5" ht="13.8">
      <c r="B26" s="88" t="s">
        <v>561</v>
      </c>
      <c r="C26" s="91" t="s">
        <v>164</v>
      </c>
      <c r="D26" s="90" t="s">
        <v>562</v>
      </c>
      <c r="E26" s="89">
        <v>166</v>
      </c>
    </row>
    <row r="27" spans="2:5" ht="13.8">
      <c r="B27" s="88" t="s">
        <v>564</v>
      </c>
      <c r="C27" s="88" t="s">
        <v>164</v>
      </c>
      <c r="D27" s="90" t="s">
        <v>562</v>
      </c>
      <c r="E27" s="89">
        <v>239</v>
      </c>
    </row>
    <row r="28" spans="2:5" ht="13.8">
      <c r="B28" s="88" t="s">
        <v>571</v>
      </c>
      <c r="C28" s="88" t="s">
        <v>164</v>
      </c>
      <c r="D28" s="90" t="s">
        <v>562</v>
      </c>
      <c r="E28" s="89">
        <v>7</v>
      </c>
    </row>
    <row r="29" spans="2:5" ht="13.8">
      <c r="B29" s="88" t="s">
        <v>572</v>
      </c>
      <c r="C29" s="88" t="s">
        <v>164</v>
      </c>
      <c r="D29" s="90" t="s">
        <v>562</v>
      </c>
      <c r="E29" s="89">
        <v>70</v>
      </c>
    </row>
    <row r="30" spans="2:5" ht="13.8">
      <c r="B30" s="88" t="s">
        <v>574</v>
      </c>
      <c r="C30" s="88" t="s">
        <v>164</v>
      </c>
      <c r="D30" s="90" t="s">
        <v>562</v>
      </c>
      <c r="E30" s="89">
        <v>66</v>
      </c>
    </row>
    <row r="31" spans="2:5" ht="13.8">
      <c r="B31" s="88" t="s">
        <v>581</v>
      </c>
      <c r="C31" s="88" t="s">
        <v>164</v>
      </c>
      <c r="D31" s="90" t="s">
        <v>562</v>
      </c>
      <c r="E31" s="89">
        <v>81</v>
      </c>
    </row>
    <row r="32" spans="2:5" ht="13.8">
      <c r="B32" s="88" t="s">
        <v>583</v>
      </c>
      <c r="C32" s="88" t="s">
        <v>164</v>
      </c>
      <c r="D32" s="90" t="s">
        <v>562</v>
      </c>
      <c r="E32" s="89">
        <v>82</v>
      </c>
    </row>
    <row r="33" spans="2:5" ht="13.8">
      <c r="B33" s="88" t="s">
        <v>586</v>
      </c>
      <c r="C33" s="88" t="s">
        <v>164</v>
      </c>
      <c r="D33" s="90" t="s">
        <v>562</v>
      </c>
      <c r="E33" s="89">
        <v>73</v>
      </c>
    </row>
    <row r="34" spans="2:5" ht="13.8">
      <c r="B34" s="88" t="s">
        <v>589</v>
      </c>
      <c r="C34" s="88" t="s">
        <v>164</v>
      </c>
      <c r="D34" s="90" t="s">
        <v>562</v>
      </c>
      <c r="E34" s="89">
        <v>194</v>
      </c>
    </row>
    <row r="35" spans="2:5" ht="13.8">
      <c r="B35" s="88" t="s">
        <v>590</v>
      </c>
      <c r="C35" s="88" t="s">
        <v>164</v>
      </c>
      <c r="D35" s="90" t="s">
        <v>562</v>
      </c>
      <c r="E35" s="89">
        <v>26</v>
      </c>
    </row>
    <row r="36" spans="2:5" ht="13.8">
      <c r="B36" s="88" t="s">
        <v>591</v>
      </c>
      <c r="C36" s="88" t="s">
        <v>164</v>
      </c>
      <c r="D36" s="90" t="s">
        <v>562</v>
      </c>
      <c r="E36" s="89">
        <v>23</v>
      </c>
    </row>
    <row r="37" spans="2:5" ht="13.8">
      <c r="B37" s="88" t="s">
        <v>600</v>
      </c>
      <c r="C37" s="88" t="s">
        <v>164</v>
      </c>
      <c r="D37" s="90" t="s">
        <v>562</v>
      </c>
      <c r="E37" s="89">
        <v>200</v>
      </c>
    </row>
    <row r="38" spans="2:5" ht="13.8">
      <c r="B38" s="88" t="s">
        <v>601</v>
      </c>
      <c r="C38" s="88" t="s">
        <v>164</v>
      </c>
      <c r="D38" s="90" t="s">
        <v>562</v>
      </c>
      <c r="E38" s="89">
        <v>107</v>
      </c>
    </row>
    <row r="39" spans="2:5" ht="13.8">
      <c r="B39" s="88" t="s">
        <v>604</v>
      </c>
      <c r="C39" s="88" t="s">
        <v>164</v>
      </c>
      <c r="D39" s="90" t="s">
        <v>562</v>
      </c>
      <c r="E39" s="89">
        <v>17</v>
      </c>
    </row>
    <row r="40" spans="2:5" ht="13.8">
      <c r="B40" s="88" t="s">
        <v>609</v>
      </c>
      <c r="C40" s="88" t="s">
        <v>164</v>
      </c>
      <c r="D40" s="90" t="s">
        <v>562</v>
      </c>
      <c r="E40" s="89">
        <v>130</v>
      </c>
    </row>
    <row r="41" spans="2:5" ht="13.8">
      <c r="B41" s="88" t="s">
        <v>610</v>
      </c>
      <c r="C41" s="88" t="s">
        <v>164</v>
      </c>
      <c r="D41" s="90" t="s">
        <v>562</v>
      </c>
      <c r="E41" s="89">
        <v>10</v>
      </c>
    </row>
    <row r="42" spans="2:5" ht="13.8">
      <c r="B42" s="88" t="s">
        <v>616</v>
      </c>
      <c r="C42" s="88" t="s">
        <v>164</v>
      </c>
      <c r="D42" s="90" t="s">
        <v>562</v>
      </c>
      <c r="E42" s="89">
        <v>193</v>
      </c>
    </row>
    <row r="43" spans="2:5" ht="13.8">
      <c r="B43" s="88" t="s">
        <v>618</v>
      </c>
      <c r="C43" s="88" t="s">
        <v>164</v>
      </c>
      <c r="D43" s="90" t="s">
        <v>562</v>
      </c>
      <c r="E43" s="89">
        <v>14</v>
      </c>
    </row>
    <row r="44" spans="2:5" ht="13.8">
      <c r="B44" s="88" t="s">
        <v>620</v>
      </c>
      <c r="C44" s="88" t="s">
        <v>164</v>
      </c>
      <c r="D44" s="90" t="s">
        <v>562</v>
      </c>
      <c r="E44" s="89">
        <v>124</v>
      </c>
    </row>
    <row r="45" spans="2:5" ht="13.8">
      <c r="B45" s="88" t="s">
        <v>622</v>
      </c>
      <c r="C45" s="88" t="s">
        <v>164</v>
      </c>
      <c r="D45" s="90" t="s">
        <v>562</v>
      </c>
      <c r="E45" s="89">
        <v>44</v>
      </c>
    </row>
    <row r="46" spans="2:5" ht="13.8">
      <c r="B46" s="88" t="s">
        <v>623</v>
      </c>
      <c r="C46" s="88" t="s">
        <v>164</v>
      </c>
      <c r="D46" s="90" t="s">
        <v>562</v>
      </c>
      <c r="E46" s="89">
        <v>39</v>
      </c>
    </row>
    <row r="47" spans="2:5" ht="13.8">
      <c r="B47" s="88" t="s">
        <v>632</v>
      </c>
      <c r="C47" s="88" t="s">
        <v>164</v>
      </c>
      <c r="D47" s="90" t="s">
        <v>562</v>
      </c>
      <c r="E47" s="89">
        <v>8</v>
      </c>
    </row>
    <row r="48" spans="2:5" ht="13.8">
      <c r="B48" s="88" t="s">
        <v>633</v>
      </c>
      <c r="C48" s="88" t="s">
        <v>164</v>
      </c>
      <c r="D48" s="90" t="s">
        <v>562</v>
      </c>
      <c r="E48" s="89">
        <v>101</v>
      </c>
    </row>
    <row r="49" spans="2:5" ht="13.8">
      <c r="B49" s="88" t="s">
        <v>635</v>
      </c>
      <c r="C49" s="88" t="s">
        <v>164</v>
      </c>
      <c r="D49" s="90" t="s">
        <v>562</v>
      </c>
      <c r="E49" s="89">
        <v>56</v>
      </c>
    </row>
    <row r="50" spans="2:5" ht="13.8">
      <c r="B50" s="88" t="s">
        <v>643</v>
      </c>
      <c r="C50" s="88" t="s">
        <v>164</v>
      </c>
      <c r="D50" s="90" t="s">
        <v>562</v>
      </c>
      <c r="E50" s="89">
        <v>110</v>
      </c>
    </row>
    <row r="51" spans="2:5" ht="13.8">
      <c r="B51" s="88" t="s">
        <v>645</v>
      </c>
      <c r="C51" s="88" t="s">
        <v>164</v>
      </c>
      <c r="D51" s="90" t="s">
        <v>562</v>
      </c>
      <c r="E51" s="89">
        <v>197</v>
      </c>
    </row>
    <row r="52" spans="2:5" ht="13.8">
      <c r="B52" s="88" t="s">
        <v>649</v>
      </c>
      <c r="C52" s="88" t="s">
        <v>164</v>
      </c>
      <c r="D52" s="90" t="s">
        <v>562</v>
      </c>
      <c r="E52" s="89">
        <v>4</v>
      </c>
    </row>
    <row r="53" spans="2:5" ht="13.8">
      <c r="B53" s="88" t="s">
        <v>650</v>
      </c>
      <c r="C53" s="88" t="s">
        <v>164</v>
      </c>
      <c r="D53" s="90" t="s">
        <v>562</v>
      </c>
      <c r="E53" s="89">
        <v>142</v>
      </c>
    </row>
    <row r="54" spans="2:5" ht="13.8">
      <c r="B54" s="88" t="s">
        <v>654</v>
      </c>
      <c r="C54" s="88" t="s">
        <v>164</v>
      </c>
      <c r="D54" s="90" t="s">
        <v>562</v>
      </c>
      <c r="E54" s="89">
        <v>370</v>
      </c>
    </row>
    <row r="55" spans="2:5" ht="13.8">
      <c r="B55" s="88" t="s">
        <v>658</v>
      </c>
      <c r="C55" s="88" t="s">
        <v>164</v>
      </c>
      <c r="D55" s="90" t="s">
        <v>562</v>
      </c>
      <c r="E55" s="89">
        <v>85</v>
      </c>
    </row>
    <row r="56" spans="2:5" ht="13.8">
      <c r="B56" s="88" t="s">
        <v>662</v>
      </c>
      <c r="C56" s="88" t="s">
        <v>164</v>
      </c>
      <c r="D56" s="90" t="s">
        <v>562</v>
      </c>
      <c r="E56" s="89">
        <v>59</v>
      </c>
    </row>
    <row r="57" spans="2:5" ht="13.8">
      <c r="B57" s="88" t="s">
        <v>666</v>
      </c>
      <c r="C57" s="88" t="s">
        <v>164</v>
      </c>
      <c r="D57" s="90" t="s">
        <v>562</v>
      </c>
      <c r="E57" s="89">
        <v>145</v>
      </c>
    </row>
    <row r="58" spans="2:5" ht="13.8">
      <c r="B58" s="88" t="s">
        <v>669</v>
      </c>
      <c r="C58" s="88" t="s">
        <v>164</v>
      </c>
      <c r="D58" s="90" t="s">
        <v>562</v>
      </c>
      <c r="E58" s="89">
        <v>98</v>
      </c>
    </row>
    <row r="59" spans="2:5" ht="13.8">
      <c r="B59" s="88" t="s">
        <v>673</v>
      </c>
      <c r="C59" s="88" t="s">
        <v>164</v>
      </c>
      <c r="D59" s="90" t="s">
        <v>562</v>
      </c>
      <c r="E59" s="89">
        <v>86</v>
      </c>
    </row>
    <row r="60" spans="2:5" ht="13.8">
      <c r="B60" s="88" t="s">
        <v>675</v>
      </c>
      <c r="C60" s="88" t="s">
        <v>164</v>
      </c>
      <c r="D60" s="90" t="s">
        <v>562</v>
      </c>
      <c r="E60" s="89">
        <v>78</v>
      </c>
    </row>
    <row r="61" spans="2:5" ht="13.8">
      <c r="B61" s="88" t="s">
        <v>680</v>
      </c>
      <c r="C61" s="88" t="s">
        <v>164</v>
      </c>
      <c r="D61" s="90" t="s">
        <v>562</v>
      </c>
      <c r="E61" s="89">
        <v>33</v>
      </c>
    </row>
    <row r="62" spans="2:5" ht="13.8">
      <c r="B62" s="88" t="s">
        <v>681</v>
      </c>
      <c r="C62" s="88" t="s">
        <v>164</v>
      </c>
      <c r="D62" s="90" t="s">
        <v>562</v>
      </c>
      <c r="E62" s="89">
        <v>22</v>
      </c>
    </row>
    <row r="63" spans="2:5" ht="13.8">
      <c r="B63" s="88" t="s">
        <v>683</v>
      </c>
      <c r="C63" s="88" t="s">
        <v>164</v>
      </c>
      <c r="D63" s="90" t="s">
        <v>562</v>
      </c>
      <c r="E63" s="89">
        <v>32</v>
      </c>
    </row>
    <row r="64" spans="2:5" ht="13.8">
      <c r="B64" s="88" t="s">
        <v>686</v>
      </c>
      <c r="C64" s="88" t="s">
        <v>164</v>
      </c>
      <c r="D64" s="90" t="s">
        <v>562</v>
      </c>
      <c r="E64" s="89">
        <v>43</v>
      </c>
    </row>
    <row r="65" spans="2:5" ht="13.8">
      <c r="B65" s="88" t="s">
        <v>687</v>
      </c>
      <c r="C65" s="88" t="s">
        <v>164</v>
      </c>
      <c r="D65" s="90" t="s">
        <v>562</v>
      </c>
      <c r="E65" s="89">
        <v>94</v>
      </c>
    </row>
    <row r="66" spans="2:5" ht="13.8">
      <c r="B66" s="88" t="s">
        <v>689</v>
      </c>
      <c r="C66" s="88" t="s">
        <v>164</v>
      </c>
      <c r="D66" s="90" t="s">
        <v>562</v>
      </c>
      <c r="E66" s="89">
        <v>12</v>
      </c>
    </row>
    <row r="67" spans="2:5" ht="13.8">
      <c r="B67" s="88" t="s">
        <v>690</v>
      </c>
      <c r="C67" s="88" t="s">
        <v>164</v>
      </c>
      <c r="D67" s="90" t="s">
        <v>562</v>
      </c>
      <c r="E67" s="89">
        <v>28</v>
      </c>
    </row>
    <row r="68" spans="2:5" ht="13.8">
      <c r="B68" s="88" t="s">
        <v>695</v>
      </c>
      <c r="C68" s="88" t="s">
        <v>164</v>
      </c>
      <c r="D68" s="90" t="s">
        <v>562</v>
      </c>
      <c r="E68" s="89">
        <v>106</v>
      </c>
    </row>
    <row r="69" spans="2:5" ht="13.8">
      <c r="B69" s="88" t="s">
        <v>704</v>
      </c>
      <c r="C69" s="88" t="s">
        <v>164</v>
      </c>
      <c r="D69" s="90" t="s">
        <v>562</v>
      </c>
      <c r="E69" s="89">
        <v>7</v>
      </c>
    </row>
    <row r="70" spans="2:5" ht="13.8">
      <c r="B70" s="88" t="s">
        <v>705</v>
      </c>
      <c r="C70" s="88" t="s">
        <v>164</v>
      </c>
      <c r="D70" s="90" t="s">
        <v>562</v>
      </c>
      <c r="E70" s="89">
        <v>5</v>
      </c>
    </row>
    <row r="71" spans="2:5" ht="13.8">
      <c r="B71" s="88" t="s">
        <v>711</v>
      </c>
      <c r="C71" s="88" t="s">
        <v>164</v>
      </c>
      <c r="D71" s="90" t="s">
        <v>562</v>
      </c>
      <c r="E71" s="89">
        <v>86</v>
      </c>
    </row>
    <row r="72" spans="2:5" ht="13.8">
      <c r="B72" s="88" t="s">
        <v>725</v>
      </c>
      <c r="C72" s="88" t="s">
        <v>164</v>
      </c>
      <c r="D72" s="90" t="s">
        <v>562</v>
      </c>
      <c r="E72" s="89">
        <v>173</v>
      </c>
    </row>
    <row r="73" spans="2:5" ht="13.8">
      <c r="B73" s="88" t="s">
        <v>729</v>
      </c>
      <c r="C73" s="88" t="s">
        <v>164</v>
      </c>
      <c r="D73" s="90" t="s">
        <v>562</v>
      </c>
      <c r="E73" s="89">
        <v>28</v>
      </c>
    </row>
    <row r="74" spans="2:5" ht="13.8">
      <c r="B74" s="88" t="s">
        <v>730</v>
      </c>
      <c r="C74" s="88" t="s">
        <v>164</v>
      </c>
      <c r="D74" s="90" t="s">
        <v>562</v>
      </c>
      <c r="E74" s="89">
        <v>51</v>
      </c>
    </row>
    <row r="75" spans="2:5" ht="13.8">
      <c r="B75" s="88" t="s">
        <v>732</v>
      </c>
      <c r="C75" s="88" t="s">
        <v>164</v>
      </c>
      <c r="D75" s="90" t="s">
        <v>562</v>
      </c>
      <c r="E75" s="89">
        <v>5</v>
      </c>
    </row>
    <row r="76" spans="2:5" ht="13.8">
      <c r="B76" s="88" t="s">
        <v>735</v>
      </c>
      <c r="C76" s="88" t="s">
        <v>164</v>
      </c>
      <c r="D76" s="90" t="s">
        <v>562</v>
      </c>
      <c r="E76" s="89">
        <v>42</v>
      </c>
    </row>
    <row r="77" spans="2:5" ht="13.8">
      <c r="B77" s="88" t="s">
        <v>738</v>
      </c>
      <c r="C77" s="88" t="s">
        <v>164</v>
      </c>
      <c r="D77" s="90" t="s">
        <v>562</v>
      </c>
      <c r="E77" s="89">
        <v>76</v>
      </c>
    </row>
    <row r="78" spans="2:5" ht="13.8">
      <c r="B78" s="88" t="s">
        <v>739</v>
      </c>
      <c r="C78" s="88" t="s">
        <v>164</v>
      </c>
      <c r="D78" s="90" t="s">
        <v>562</v>
      </c>
      <c r="E78" s="89">
        <v>48</v>
      </c>
    </row>
    <row r="79" spans="2:5" ht="13.8">
      <c r="B79" s="88" t="s">
        <v>744</v>
      </c>
      <c r="C79" s="88" t="s">
        <v>164</v>
      </c>
      <c r="D79" s="90" t="s">
        <v>562</v>
      </c>
      <c r="E79" s="89">
        <v>33</v>
      </c>
    </row>
    <row r="80" spans="2:5" ht="13.8">
      <c r="B80" s="88" t="s">
        <v>747</v>
      </c>
      <c r="C80" s="88" t="s">
        <v>164</v>
      </c>
      <c r="D80" s="90" t="s">
        <v>562</v>
      </c>
      <c r="E80" s="89">
        <v>228</v>
      </c>
    </row>
    <row r="81" spans="2:5" ht="13.8">
      <c r="B81" s="88" t="s">
        <v>749</v>
      </c>
      <c r="C81" s="88" t="s">
        <v>164</v>
      </c>
      <c r="D81" s="90" t="s">
        <v>562</v>
      </c>
      <c r="E81" s="89">
        <v>9</v>
      </c>
    </row>
    <row r="82" spans="2:5" ht="13.8">
      <c r="B82" s="88" t="s">
        <v>758</v>
      </c>
      <c r="C82" s="88" t="s">
        <v>164</v>
      </c>
      <c r="D82" s="90" t="s">
        <v>562</v>
      </c>
      <c r="E82" s="89">
        <v>546</v>
      </c>
    </row>
    <row r="83" spans="2:5" ht="13.8">
      <c r="B83" s="88" t="s">
        <v>763</v>
      </c>
      <c r="C83" s="88" t="s">
        <v>164</v>
      </c>
      <c r="D83" s="90" t="s">
        <v>562</v>
      </c>
      <c r="E83" s="89">
        <v>28</v>
      </c>
    </row>
    <row r="84" spans="2:5" ht="13.8">
      <c r="B84" s="88" t="s">
        <v>767</v>
      </c>
      <c r="C84" s="88" t="s">
        <v>164</v>
      </c>
      <c r="D84" s="90" t="s">
        <v>562</v>
      </c>
      <c r="E84" s="89">
        <v>19</v>
      </c>
    </row>
    <row r="85" spans="2:5" ht="13.8">
      <c r="B85" s="88" t="s">
        <v>769</v>
      </c>
      <c r="C85" s="88" t="s">
        <v>164</v>
      </c>
      <c r="D85" s="90" t="s">
        <v>562</v>
      </c>
      <c r="E85" s="89">
        <v>13</v>
      </c>
    </row>
    <row r="86" spans="2:5" ht="13.8">
      <c r="B86" s="88" t="s">
        <v>773</v>
      </c>
      <c r="C86" s="88" t="s">
        <v>164</v>
      </c>
      <c r="D86" s="90" t="s">
        <v>562</v>
      </c>
      <c r="E86" s="89">
        <v>54</v>
      </c>
    </row>
    <row r="87" spans="2:5" ht="13.8">
      <c r="B87" s="88" t="s">
        <v>774</v>
      </c>
      <c r="C87" s="88" t="s">
        <v>164</v>
      </c>
      <c r="D87" s="90" t="s">
        <v>562</v>
      </c>
      <c r="E87" s="89">
        <v>31</v>
      </c>
    </row>
    <row r="88" spans="2:5" ht="13.8">
      <c r="B88" s="88" t="s">
        <v>776</v>
      </c>
      <c r="C88" s="88" t="s">
        <v>164</v>
      </c>
      <c r="D88" s="90" t="s">
        <v>562</v>
      </c>
      <c r="E88" s="89">
        <v>5</v>
      </c>
    </row>
    <row r="89" spans="2:5" ht="13.8">
      <c r="B89" s="88" t="s">
        <v>777</v>
      </c>
      <c r="C89" s="88" t="s">
        <v>164</v>
      </c>
      <c r="D89" s="90" t="s">
        <v>562</v>
      </c>
      <c r="E89" s="89">
        <v>45</v>
      </c>
    </row>
    <row r="90" spans="2:5" ht="13.8">
      <c r="B90" s="88" t="s">
        <v>778</v>
      </c>
      <c r="C90" s="88" t="s">
        <v>164</v>
      </c>
      <c r="D90" s="90" t="s">
        <v>562</v>
      </c>
      <c r="E90" s="89">
        <v>169</v>
      </c>
    </row>
    <row r="91" spans="2:5" ht="13.8">
      <c r="B91" s="88" t="s">
        <v>779</v>
      </c>
      <c r="C91" s="88" t="s">
        <v>164</v>
      </c>
      <c r="D91" s="90" t="s">
        <v>562</v>
      </c>
      <c r="E91" s="89">
        <v>98</v>
      </c>
    </row>
    <row r="92" spans="2:5" ht="13.8">
      <c r="B92" s="88" t="s">
        <v>780</v>
      </c>
      <c r="C92" s="88" t="s">
        <v>164</v>
      </c>
      <c r="D92" s="90" t="s">
        <v>562</v>
      </c>
      <c r="E92" s="89">
        <v>16</v>
      </c>
    </row>
    <row r="93" spans="2:5" ht="13.8">
      <c r="B93" s="88" t="s">
        <v>781</v>
      </c>
      <c r="C93" s="88" t="s">
        <v>164</v>
      </c>
      <c r="D93" s="90" t="s">
        <v>562</v>
      </c>
      <c r="E93" s="89">
        <v>65</v>
      </c>
    </row>
    <row r="94" spans="2:5" ht="13.8">
      <c r="B94" s="88" t="s">
        <v>264</v>
      </c>
      <c r="C94" s="88" t="s">
        <v>166</v>
      </c>
      <c r="D94" s="90" t="s">
        <v>251</v>
      </c>
      <c r="E94" s="89">
        <v>280</v>
      </c>
    </row>
    <row r="95" spans="2:5" ht="13.8">
      <c r="B95" s="88" t="s">
        <v>277</v>
      </c>
      <c r="C95" s="88" t="s">
        <v>166</v>
      </c>
      <c r="D95" s="90" t="s">
        <v>251</v>
      </c>
      <c r="E95" s="89">
        <v>252</v>
      </c>
    </row>
    <row r="96" spans="2:5" ht="13.8">
      <c r="B96" s="88" t="s">
        <v>308</v>
      </c>
      <c r="C96" s="88" t="s">
        <v>166</v>
      </c>
      <c r="D96" s="90" t="s">
        <v>251</v>
      </c>
      <c r="E96" s="89">
        <v>137</v>
      </c>
    </row>
    <row r="97" spans="2:5" ht="13.8">
      <c r="B97" s="88" t="s">
        <v>315</v>
      </c>
      <c r="C97" s="88" t="s">
        <v>166</v>
      </c>
      <c r="D97" s="90" t="s">
        <v>251</v>
      </c>
      <c r="E97" s="89">
        <v>198</v>
      </c>
    </row>
    <row r="98" spans="2:5" ht="13.8">
      <c r="B98" s="88" t="s">
        <v>338</v>
      </c>
      <c r="C98" s="88" t="s">
        <v>166</v>
      </c>
      <c r="D98" s="90" t="s">
        <v>251</v>
      </c>
      <c r="E98" s="89">
        <v>319</v>
      </c>
    </row>
    <row r="99" spans="2:5" ht="13.8">
      <c r="B99" s="88" t="s">
        <v>344</v>
      </c>
      <c r="C99" s="88" t="s">
        <v>166</v>
      </c>
      <c r="D99" s="90" t="s">
        <v>251</v>
      </c>
      <c r="E99" s="89">
        <v>196</v>
      </c>
    </row>
    <row r="100" spans="2:5" ht="13.8">
      <c r="B100" s="88" t="s">
        <v>347</v>
      </c>
      <c r="C100" s="88" t="s">
        <v>166</v>
      </c>
      <c r="D100" s="90" t="s">
        <v>251</v>
      </c>
      <c r="E100" s="89">
        <v>272</v>
      </c>
    </row>
    <row r="101" spans="2:5" ht="13.8">
      <c r="B101" s="88" t="s">
        <v>377</v>
      </c>
      <c r="C101" s="88" t="s">
        <v>166</v>
      </c>
      <c r="D101" s="90" t="s">
        <v>251</v>
      </c>
      <c r="E101" s="89">
        <v>430</v>
      </c>
    </row>
    <row r="102" spans="2:5" ht="13.8">
      <c r="B102" s="88" t="s">
        <v>398</v>
      </c>
      <c r="C102" s="88" t="s">
        <v>166</v>
      </c>
      <c r="D102" s="90" t="s">
        <v>251</v>
      </c>
      <c r="E102" s="89">
        <v>189</v>
      </c>
    </row>
    <row r="103" spans="2:5" ht="13.8">
      <c r="B103" s="88" t="s">
        <v>399</v>
      </c>
      <c r="C103" s="88" t="s">
        <v>166</v>
      </c>
      <c r="D103" s="90" t="s">
        <v>251</v>
      </c>
      <c r="E103" s="89">
        <v>265</v>
      </c>
    </row>
    <row r="104" spans="2:5" ht="13.8">
      <c r="B104" s="88" t="s">
        <v>408</v>
      </c>
      <c r="C104" s="88" t="s">
        <v>166</v>
      </c>
      <c r="D104" s="90" t="s">
        <v>251</v>
      </c>
      <c r="E104" s="89">
        <v>201</v>
      </c>
    </row>
    <row r="105" spans="2:5" ht="13.8">
      <c r="B105" s="88" t="s">
        <v>418</v>
      </c>
      <c r="C105" s="88" t="s">
        <v>166</v>
      </c>
      <c r="D105" s="90" t="s">
        <v>251</v>
      </c>
      <c r="E105" s="89">
        <v>216</v>
      </c>
    </row>
    <row r="106" spans="2:5" ht="13.8">
      <c r="B106" s="88" t="s">
        <v>423</v>
      </c>
      <c r="C106" s="88" t="s">
        <v>166</v>
      </c>
      <c r="D106" s="90" t="s">
        <v>251</v>
      </c>
      <c r="E106" s="89">
        <v>584</v>
      </c>
    </row>
    <row r="107" spans="2:5" ht="13.8">
      <c r="B107" s="88" t="s">
        <v>429</v>
      </c>
      <c r="C107" s="88" t="s">
        <v>166</v>
      </c>
      <c r="D107" s="90" t="s">
        <v>251</v>
      </c>
      <c r="E107" s="89">
        <v>239</v>
      </c>
    </row>
    <row r="108" spans="2:5" ht="13.8">
      <c r="B108" s="88" t="s">
        <v>457</v>
      </c>
      <c r="C108" s="88" t="s">
        <v>166</v>
      </c>
      <c r="D108" s="90" t="s">
        <v>251</v>
      </c>
      <c r="E108" s="89">
        <v>266</v>
      </c>
    </row>
    <row r="109" spans="2:5" ht="13.8">
      <c r="B109" s="88" t="s">
        <v>473</v>
      </c>
      <c r="C109" s="88" t="s">
        <v>166</v>
      </c>
      <c r="D109" s="90" t="s">
        <v>251</v>
      </c>
      <c r="E109" s="89">
        <v>196</v>
      </c>
    </row>
    <row r="110" spans="2:5" ht="13.8">
      <c r="B110" s="88" t="s">
        <v>478</v>
      </c>
      <c r="C110" s="88" t="s">
        <v>166</v>
      </c>
      <c r="D110" s="90" t="s">
        <v>251</v>
      </c>
      <c r="E110" s="89">
        <v>291</v>
      </c>
    </row>
    <row r="111" spans="2:5" ht="13.8">
      <c r="B111" s="88" t="s">
        <v>482</v>
      </c>
      <c r="C111" s="88" t="s">
        <v>166</v>
      </c>
      <c r="D111" s="90" t="s">
        <v>251</v>
      </c>
      <c r="E111" s="89">
        <v>246</v>
      </c>
    </row>
    <row r="112" spans="2:5" ht="13.8">
      <c r="B112" s="88" t="s">
        <v>487</v>
      </c>
      <c r="C112" s="88" t="s">
        <v>166</v>
      </c>
      <c r="D112" s="90" t="s">
        <v>251</v>
      </c>
      <c r="E112" s="89">
        <v>326</v>
      </c>
    </row>
    <row r="113" spans="2:5" ht="13.8">
      <c r="B113" s="88" t="s">
        <v>491</v>
      </c>
      <c r="C113" s="88" t="s">
        <v>166</v>
      </c>
      <c r="D113" s="90" t="s">
        <v>251</v>
      </c>
      <c r="E113" s="89">
        <v>162</v>
      </c>
    </row>
    <row r="114" spans="2:5" ht="13.8">
      <c r="B114" s="88" t="s">
        <v>504</v>
      </c>
      <c r="C114" s="88" t="s">
        <v>166</v>
      </c>
      <c r="D114" s="90" t="s">
        <v>251</v>
      </c>
      <c r="E114" s="89">
        <v>240</v>
      </c>
    </row>
    <row r="115" spans="2:5" ht="13.8">
      <c r="B115" s="88" t="s">
        <v>506</v>
      </c>
      <c r="C115" s="88" t="s">
        <v>166</v>
      </c>
      <c r="D115" s="90" t="s">
        <v>251</v>
      </c>
      <c r="E115" s="89">
        <v>161</v>
      </c>
    </row>
    <row r="116" spans="2:5" ht="13.8">
      <c r="B116" s="88" t="s">
        <v>522</v>
      </c>
      <c r="C116" s="88" t="s">
        <v>166</v>
      </c>
      <c r="D116" s="90" t="s">
        <v>251</v>
      </c>
      <c r="E116" s="89">
        <v>243</v>
      </c>
    </row>
    <row r="117" spans="2:5" ht="13.8">
      <c r="B117" s="88" t="s">
        <v>536</v>
      </c>
      <c r="C117" s="88" t="s">
        <v>166</v>
      </c>
      <c r="D117" s="90" t="s">
        <v>251</v>
      </c>
      <c r="E117" s="89">
        <v>202</v>
      </c>
    </row>
    <row r="118" spans="2:5" ht="13.8">
      <c r="B118" s="88" t="s">
        <v>537</v>
      </c>
      <c r="C118" s="88" t="s">
        <v>166</v>
      </c>
      <c r="D118" s="90" t="s">
        <v>251</v>
      </c>
      <c r="E118" s="89">
        <v>367</v>
      </c>
    </row>
    <row r="119" spans="2:5" ht="13.8">
      <c r="B119" s="88" t="s">
        <v>551</v>
      </c>
      <c r="C119" s="88" t="s">
        <v>166</v>
      </c>
      <c r="D119" s="90" t="s">
        <v>251</v>
      </c>
      <c r="E119" s="89">
        <v>223</v>
      </c>
    </row>
    <row r="120" spans="2:5" ht="13.8">
      <c r="B120" s="88" t="s">
        <v>559</v>
      </c>
      <c r="C120" s="88" t="s">
        <v>166</v>
      </c>
      <c r="D120" s="90" t="s">
        <v>251</v>
      </c>
      <c r="E120" s="89">
        <v>286</v>
      </c>
    </row>
    <row r="121" spans="2:5" ht="13.8">
      <c r="B121" s="88" t="s">
        <v>790</v>
      </c>
      <c r="C121" s="88" t="s">
        <v>167</v>
      </c>
      <c r="D121" s="90" t="s">
        <v>785</v>
      </c>
      <c r="E121" s="89">
        <v>768</v>
      </c>
    </row>
    <row r="122" spans="2:5" ht="13.8">
      <c r="B122" s="88" t="s">
        <v>813</v>
      </c>
      <c r="C122" s="88" t="s">
        <v>167</v>
      </c>
      <c r="D122" s="90" t="s">
        <v>785</v>
      </c>
      <c r="E122" s="89">
        <v>950</v>
      </c>
    </row>
    <row r="123" spans="2:5" ht="13.8">
      <c r="B123" s="88" t="s">
        <v>823</v>
      </c>
      <c r="C123" s="88" t="s">
        <v>167</v>
      </c>
      <c r="D123" s="90" t="s">
        <v>785</v>
      </c>
      <c r="E123" s="89">
        <v>423</v>
      </c>
    </row>
    <row r="124" spans="2:5" ht="13.8">
      <c r="B124" s="88" t="s">
        <v>840</v>
      </c>
      <c r="C124" s="88" t="s">
        <v>167</v>
      </c>
      <c r="D124" s="90" t="s">
        <v>785</v>
      </c>
      <c r="E124" s="89">
        <v>768</v>
      </c>
    </row>
    <row r="125" spans="2:5" ht="13.8">
      <c r="B125" s="88" t="s">
        <v>849</v>
      </c>
      <c r="C125" s="88" t="s">
        <v>167</v>
      </c>
      <c r="D125" s="90" t="s">
        <v>785</v>
      </c>
      <c r="E125" s="89">
        <v>1335</v>
      </c>
    </row>
    <row r="126" spans="2:5" ht="13.8">
      <c r="B126" s="88" t="s">
        <v>855</v>
      </c>
      <c r="C126" s="88" t="s">
        <v>167</v>
      </c>
      <c r="D126" s="90" t="s">
        <v>785</v>
      </c>
      <c r="E126" s="89">
        <v>573</v>
      </c>
    </row>
    <row r="127" spans="2:5" ht="13.8">
      <c r="B127" s="88" t="s">
        <v>862</v>
      </c>
      <c r="C127" s="88" t="s">
        <v>167</v>
      </c>
      <c r="D127" s="90" t="s">
        <v>785</v>
      </c>
      <c r="E127" s="89">
        <v>1084</v>
      </c>
    </row>
    <row r="128" spans="2:5" ht="13.8">
      <c r="B128" s="88" t="s">
        <v>867</v>
      </c>
      <c r="C128" s="88" t="s">
        <v>167</v>
      </c>
      <c r="D128" s="90" t="s">
        <v>785</v>
      </c>
      <c r="E128" s="89">
        <v>602</v>
      </c>
    </row>
    <row r="129" spans="2:5" ht="13.8">
      <c r="B129" s="88" t="s">
        <v>890</v>
      </c>
      <c r="C129" s="88" t="s">
        <v>167</v>
      </c>
      <c r="D129" s="90" t="s">
        <v>785</v>
      </c>
      <c r="E129" s="89">
        <v>1206</v>
      </c>
    </row>
    <row r="130" spans="2:5" ht="13.8">
      <c r="B130" s="88" t="s">
        <v>911</v>
      </c>
      <c r="C130" s="88" t="s">
        <v>167</v>
      </c>
      <c r="D130" s="90" t="s">
        <v>785</v>
      </c>
      <c r="E130" s="89">
        <v>732</v>
      </c>
    </row>
    <row r="131" spans="2:5" ht="13.8">
      <c r="B131" s="88" t="s">
        <v>920</v>
      </c>
      <c r="C131" s="88" t="s">
        <v>167</v>
      </c>
      <c r="D131" s="90" t="s">
        <v>785</v>
      </c>
      <c r="E131" s="89">
        <v>469</v>
      </c>
    </row>
    <row r="132" spans="2:5" ht="13.8">
      <c r="B132" s="88" t="s">
        <v>926</v>
      </c>
      <c r="C132" s="88" t="s">
        <v>167</v>
      </c>
      <c r="D132" s="90" t="s">
        <v>785</v>
      </c>
      <c r="E132" s="89">
        <v>558</v>
      </c>
    </row>
    <row r="133" spans="2:5" ht="13.8">
      <c r="B133" s="88" t="s">
        <v>931</v>
      </c>
      <c r="C133" s="88" t="s">
        <v>167</v>
      </c>
      <c r="D133" s="90" t="s">
        <v>785</v>
      </c>
      <c r="E133" s="89">
        <v>566</v>
      </c>
    </row>
    <row r="134" spans="2:5" ht="13.8">
      <c r="B134" s="88" t="s">
        <v>938</v>
      </c>
      <c r="C134" s="88" t="s">
        <v>167</v>
      </c>
      <c r="D134" s="90" t="s">
        <v>785</v>
      </c>
      <c r="E134" s="89">
        <v>861</v>
      </c>
    </row>
    <row r="135" spans="2:5" ht="13.8">
      <c r="B135" s="88" t="s">
        <v>951</v>
      </c>
      <c r="C135" s="88" t="s">
        <v>167</v>
      </c>
      <c r="D135" s="90" t="s">
        <v>785</v>
      </c>
      <c r="E135" s="89">
        <v>702</v>
      </c>
    </row>
    <row r="136" spans="2:5" ht="13.8">
      <c r="B136" s="88" t="s">
        <v>966</v>
      </c>
      <c r="C136" s="88" t="s">
        <v>167</v>
      </c>
      <c r="D136" s="90" t="s">
        <v>785</v>
      </c>
      <c r="E136" s="89">
        <v>691</v>
      </c>
    </row>
    <row r="137" spans="2:5" ht="13.8">
      <c r="B137" s="88" t="s">
        <v>999</v>
      </c>
      <c r="C137" s="88" t="s">
        <v>167</v>
      </c>
      <c r="D137" s="90" t="s">
        <v>785</v>
      </c>
      <c r="E137" s="89">
        <v>669</v>
      </c>
    </row>
    <row r="138" spans="2:5" ht="13.8">
      <c r="B138" s="88" t="s">
        <v>1000</v>
      </c>
      <c r="C138" s="88" t="s">
        <v>167</v>
      </c>
      <c r="D138" s="90" t="s">
        <v>785</v>
      </c>
      <c r="E138" s="89">
        <v>740</v>
      </c>
    </row>
    <row r="139" spans="2:5" ht="13.8">
      <c r="B139" s="88" t="s">
        <v>1001</v>
      </c>
      <c r="C139" s="88" t="s">
        <v>167</v>
      </c>
      <c r="D139" s="90" t="s">
        <v>785</v>
      </c>
      <c r="E139" s="89">
        <v>989</v>
      </c>
    </row>
    <row r="140" spans="2:5" ht="13.8">
      <c r="B140" s="88" t="s">
        <v>939</v>
      </c>
      <c r="C140" s="88" t="s">
        <v>169</v>
      </c>
      <c r="D140" s="90" t="s">
        <v>785</v>
      </c>
      <c r="E140" s="89">
        <v>838</v>
      </c>
    </row>
    <row r="141" spans="2:5" ht="13.8">
      <c r="B141" s="88" t="s">
        <v>995</v>
      </c>
      <c r="C141" s="88" t="s">
        <v>169</v>
      </c>
      <c r="D141" s="90" t="s">
        <v>785</v>
      </c>
      <c r="E141" s="89">
        <v>1111</v>
      </c>
    </row>
    <row r="142" spans="2:5" ht="13.8">
      <c r="B142" s="88" t="s">
        <v>1005</v>
      </c>
      <c r="C142" s="88" t="s">
        <v>169</v>
      </c>
      <c r="D142" s="90" t="s">
        <v>785</v>
      </c>
      <c r="E142" s="89">
        <v>981</v>
      </c>
    </row>
    <row r="143" spans="2:5" ht="13.8">
      <c r="B143" s="88" t="s">
        <v>259</v>
      </c>
      <c r="C143" s="88" t="s">
        <v>170</v>
      </c>
      <c r="D143" s="90" t="s">
        <v>251</v>
      </c>
      <c r="E143" s="89">
        <v>716</v>
      </c>
    </row>
    <row r="144" spans="2:5" ht="13.8">
      <c r="B144" s="88" t="s">
        <v>271</v>
      </c>
      <c r="C144" s="88" t="s">
        <v>170</v>
      </c>
      <c r="D144" s="90" t="s">
        <v>251</v>
      </c>
      <c r="E144" s="89">
        <v>653</v>
      </c>
    </row>
    <row r="145" spans="2:5" ht="13.8">
      <c r="B145" s="88" t="s">
        <v>275</v>
      </c>
      <c r="C145" s="88" t="s">
        <v>170</v>
      </c>
      <c r="D145" s="90" t="s">
        <v>251</v>
      </c>
      <c r="E145" s="89">
        <v>489</v>
      </c>
    </row>
    <row r="146" spans="2:5" ht="13.8">
      <c r="B146" s="88" t="s">
        <v>279</v>
      </c>
      <c r="C146" s="88" t="s">
        <v>170</v>
      </c>
      <c r="D146" s="90" t="s">
        <v>251</v>
      </c>
      <c r="E146" s="89">
        <v>299</v>
      </c>
    </row>
    <row r="147" spans="2:5" ht="13.8">
      <c r="B147" s="88" t="s">
        <v>281</v>
      </c>
      <c r="C147" s="88" t="s">
        <v>170</v>
      </c>
      <c r="D147" s="90" t="s">
        <v>251</v>
      </c>
      <c r="E147" s="89">
        <v>680</v>
      </c>
    </row>
    <row r="148" spans="2:5" ht="13.8">
      <c r="B148" s="88" t="s">
        <v>288</v>
      </c>
      <c r="C148" s="88" t="s">
        <v>170</v>
      </c>
      <c r="D148" s="90" t="s">
        <v>251</v>
      </c>
      <c r="E148" s="89">
        <v>643</v>
      </c>
    </row>
    <row r="149" spans="2:5" ht="13.8">
      <c r="B149" s="88" t="s">
        <v>294</v>
      </c>
      <c r="C149" s="88" t="s">
        <v>170</v>
      </c>
      <c r="D149" s="90" t="s">
        <v>251</v>
      </c>
      <c r="E149" s="89">
        <v>317</v>
      </c>
    </row>
    <row r="150" spans="2:5" ht="13.8">
      <c r="B150" s="88" t="s">
        <v>298</v>
      </c>
      <c r="C150" s="88" t="s">
        <v>170</v>
      </c>
      <c r="D150" s="90" t="s">
        <v>251</v>
      </c>
      <c r="E150" s="89">
        <v>351</v>
      </c>
    </row>
    <row r="151" spans="2:5" ht="13.8">
      <c r="B151" s="88" t="s">
        <v>309</v>
      </c>
      <c r="C151" s="88" t="s">
        <v>170</v>
      </c>
      <c r="D151" s="90" t="s">
        <v>251</v>
      </c>
      <c r="E151" s="89">
        <v>467</v>
      </c>
    </row>
    <row r="152" spans="2:5" ht="13.8">
      <c r="B152" s="88" t="s">
        <v>313</v>
      </c>
      <c r="C152" s="88" t="s">
        <v>170</v>
      </c>
      <c r="D152" s="90" t="s">
        <v>251</v>
      </c>
      <c r="E152" s="89">
        <v>415</v>
      </c>
    </row>
    <row r="153" spans="2:5" ht="13.8">
      <c r="B153" s="88" t="s">
        <v>323</v>
      </c>
      <c r="C153" s="88" t="s">
        <v>170</v>
      </c>
      <c r="D153" s="90" t="s">
        <v>251</v>
      </c>
      <c r="E153" s="89">
        <v>432</v>
      </c>
    </row>
    <row r="154" spans="2:5" ht="13.8">
      <c r="B154" s="88" t="s">
        <v>355</v>
      </c>
      <c r="C154" s="88" t="s">
        <v>170</v>
      </c>
      <c r="D154" s="90" t="s">
        <v>251</v>
      </c>
      <c r="E154" s="89">
        <v>361</v>
      </c>
    </row>
    <row r="155" spans="2:5" ht="13.8">
      <c r="B155" s="88" t="s">
        <v>356</v>
      </c>
      <c r="C155" s="88" t="s">
        <v>170</v>
      </c>
      <c r="D155" s="90" t="s">
        <v>251</v>
      </c>
      <c r="E155" s="89">
        <v>313</v>
      </c>
    </row>
    <row r="156" spans="2:5" ht="13.8">
      <c r="B156" s="88" t="s">
        <v>357</v>
      </c>
      <c r="C156" s="88" t="s">
        <v>170</v>
      </c>
      <c r="D156" s="90" t="s">
        <v>251</v>
      </c>
      <c r="E156" s="89">
        <v>380</v>
      </c>
    </row>
    <row r="157" spans="2:5" ht="13.8">
      <c r="B157" s="88" t="s">
        <v>358</v>
      </c>
      <c r="C157" s="88" t="s">
        <v>170</v>
      </c>
      <c r="D157" s="90" t="s">
        <v>251</v>
      </c>
      <c r="E157" s="89">
        <v>615</v>
      </c>
    </row>
    <row r="158" spans="2:5" ht="13.8">
      <c r="B158" s="88" t="s">
        <v>374</v>
      </c>
      <c r="C158" s="88" t="s">
        <v>170</v>
      </c>
      <c r="D158" s="90" t="s">
        <v>251</v>
      </c>
      <c r="E158" s="89">
        <v>257</v>
      </c>
    </row>
    <row r="159" spans="2:5" ht="13.8">
      <c r="B159" s="88" t="s">
        <v>388</v>
      </c>
      <c r="C159" s="88" t="s">
        <v>170</v>
      </c>
      <c r="D159" s="90" t="s">
        <v>251</v>
      </c>
      <c r="E159" s="89">
        <v>709</v>
      </c>
    </row>
    <row r="160" spans="2:5" ht="13.8">
      <c r="B160" s="88" t="s">
        <v>397</v>
      </c>
      <c r="C160" s="88" t="s">
        <v>170</v>
      </c>
      <c r="D160" s="90" t="s">
        <v>251</v>
      </c>
      <c r="E160" s="89">
        <v>421</v>
      </c>
    </row>
    <row r="161" spans="2:5" ht="13.8">
      <c r="B161" s="88" t="s">
        <v>406</v>
      </c>
      <c r="C161" s="88" t="s">
        <v>170</v>
      </c>
      <c r="D161" s="90" t="s">
        <v>251</v>
      </c>
      <c r="E161" s="89">
        <v>375</v>
      </c>
    </row>
    <row r="162" spans="2:5" ht="13.8">
      <c r="B162" s="88" t="s">
        <v>416</v>
      </c>
      <c r="C162" s="88" t="s">
        <v>170</v>
      </c>
      <c r="D162" s="90" t="s">
        <v>251</v>
      </c>
      <c r="E162" s="89">
        <v>324</v>
      </c>
    </row>
    <row r="163" spans="2:5" ht="13.8">
      <c r="B163" s="88" t="s">
        <v>419</v>
      </c>
      <c r="C163" s="88" t="s">
        <v>170</v>
      </c>
      <c r="D163" s="90" t="s">
        <v>251</v>
      </c>
      <c r="E163" s="89">
        <v>265</v>
      </c>
    </row>
    <row r="164" spans="2:5" ht="13.8">
      <c r="B164" s="88" t="s">
        <v>426</v>
      </c>
      <c r="C164" s="88" t="s">
        <v>170</v>
      </c>
      <c r="D164" s="90" t="s">
        <v>251</v>
      </c>
      <c r="E164" s="89">
        <v>608</v>
      </c>
    </row>
    <row r="165" spans="2:5" ht="13.8">
      <c r="B165" s="88" t="s">
        <v>431</v>
      </c>
      <c r="C165" s="88" t="s">
        <v>170</v>
      </c>
      <c r="D165" s="90" t="s">
        <v>251</v>
      </c>
      <c r="E165" s="89">
        <v>770</v>
      </c>
    </row>
    <row r="166" spans="2:5" ht="13.8">
      <c r="B166" s="88" t="s">
        <v>439</v>
      </c>
      <c r="C166" s="88" t="s">
        <v>170</v>
      </c>
      <c r="D166" s="90" t="s">
        <v>251</v>
      </c>
      <c r="E166" s="89">
        <v>629</v>
      </c>
    </row>
    <row r="167" spans="2:5" ht="13.8">
      <c r="B167" s="88" t="s">
        <v>477</v>
      </c>
      <c r="C167" s="88" t="s">
        <v>170</v>
      </c>
      <c r="D167" s="90" t="s">
        <v>251</v>
      </c>
      <c r="E167" s="89">
        <v>465</v>
      </c>
    </row>
    <row r="168" spans="2:5" ht="13.8">
      <c r="B168" s="88" t="s">
        <v>479</v>
      </c>
      <c r="C168" s="88" t="s">
        <v>170</v>
      </c>
      <c r="D168" s="90" t="s">
        <v>251</v>
      </c>
      <c r="E168" s="89">
        <v>646</v>
      </c>
    </row>
    <row r="169" spans="2:5" ht="13.8">
      <c r="B169" s="88" t="s">
        <v>485</v>
      </c>
      <c r="C169" s="88" t="s">
        <v>170</v>
      </c>
      <c r="D169" s="90" t="s">
        <v>251</v>
      </c>
      <c r="E169" s="89">
        <v>588</v>
      </c>
    </row>
    <row r="170" spans="2:5" ht="13.8">
      <c r="B170" s="88" t="s">
        <v>505</v>
      </c>
      <c r="C170" s="88" t="s">
        <v>170</v>
      </c>
      <c r="D170" s="90" t="s">
        <v>251</v>
      </c>
      <c r="E170" s="89">
        <v>316</v>
      </c>
    </row>
    <row r="171" spans="2:5" ht="13.8">
      <c r="B171" s="88" t="s">
        <v>511</v>
      </c>
      <c r="C171" s="88" t="s">
        <v>170</v>
      </c>
      <c r="D171" s="90" t="s">
        <v>251</v>
      </c>
      <c r="E171" s="89">
        <v>543</v>
      </c>
    </row>
    <row r="172" spans="2:5" ht="13.8">
      <c r="B172" s="88" t="s">
        <v>535</v>
      </c>
      <c r="C172" s="88" t="s">
        <v>170</v>
      </c>
      <c r="D172" s="90" t="s">
        <v>251</v>
      </c>
      <c r="E172" s="89">
        <v>363</v>
      </c>
    </row>
    <row r="173" spans="2:5" ht="13.8">
      <c r="B173" s="88" t="s">
        <v>541</v>
      </c>
      <c r="C173" s="88" t="s">
        <v>170</v>
      </c>
      <c r="D173" s="90" t="s">
        <v>251</v>
      </c>
      <c r="E173" s="89">
        <v>289</v>
      </c>
    </row>
    <row r="174" spans="2:5" ht="13.8">
      <c r="B174" s="88" t="s">
        <v>546</v>
      </c>
      <c r="C174" s="88" t="s">
        <v>170</v>
      </c>
      <c r="D174" s="90" t="s">
        <v>251</v>
      </c>
      <c r="E174" s="89">
        <v>564</v>
      </c>
    </row>
    <row r="175" spans="2:5" ht="13.8">
      <c r="B175" s="88" t="s">
        <v>554</v>
      </c>
      <c r="C175" s="88" t="s">
        <v>170</v>
      </c>
      <c r="D175" s="90" t="s">
        <v>251</v>
      </c>
      <c r="E175" s="89">
        <v>302</v>
      </c>
    </row>
    <row r="176" spans="2:5" ht="13.8">
      <c r="B176" s="88" t="s">
        <v>252</v>
      </c>
      <c r="C176" s="88" t="s">
        <v>171</v>
      </c>
      <c r="D176" s="90" t="s">
        <v>251</v>
      </c>
      <c r="E176" s="89">
        <v>480</v>
      </c>
    </row>
    <row r="177" spans="2:5" ht="13.8">
      <c r="B177" s="88" t="s">
        <v>261</v>
      </c>
      <c r="C177" s="88" t="s">
        <v>171</v>
      </c>
      <c r="D177" s="90" t="s">
        <v>251</v>
      </c>
      <c r="E177" s="89">
        <v>316</v>
      </c>
    </row>
    <row r="178" spans="2:5" ht="13.8">
      <c r="B178" s="88" t="s">
        <v>263</v>
      </c>
      <c r="C178" s="88" t="s">
        <v>171</v>
      </c>
      <c r="D178" s="90" t="s">
        <v>251</v>
      </c>
      <c r="E178" s="89">
        <v>353</v>
      </c>
    </row>
    <row r="179" spans="2:5" ht="13.8">
      <c r="B179" s="88" t="s">
        <v>268</v>
      </c>
      <c r="C179" s="88" t="s">
        <v>171</v>
      </c>
      <c r="D179" s="90" t="s">
        <v>251</v>
      </c>
      <c r="E179" s="89">
        <v>327</v>
      </c>
    </row>
    <row r="180" spans="2:5" ht="13.8">
      <c r="B180" s="88" t="s">
        <v>282</v>
      </c>
      <c r="C180" s="88" t="s">
        <v>171</v>
      </c>
      <c r="D180" s="90" t="s">
        <v>251</v>
      </c>
      <c r="E180" s="89">
        <v>552</v>
      </c>
    </row>
    <row r="181" spans="2:5" ht="13.8">
      <c r="B181" s="88" t="s">
        <v>287</v>
      </c>
      <c r="C181" s="88" t="s">
        <v>171</v>
      </c>
      <c r="D181" s="90" t="s">
        <v>251</v>
      </c>
      <c r="E181" s="89">
        <v>260</v>
      </c>
    </row>
    <row r="182" spans="2:5" ht="13.8">
      <c r="B182" s="88" t="s">
        <v>297</v>
      </c>
      <c r="C182" s="88" t="s">
        <v>171</v>
      </c>
      <c r="D182" s="90" t="s">
        <v>251</v>
      </c>
      <c r="E182" s="89">
        <v>507</v>
      </c>
    </row>
    <row r="183" spans="2:5" ht="13.8">
      <c r="B183" s="88" t="s">
        <v>304</v>
      </c>
      <c r="C183" s="88" t="s">
        <v>171</v>
      </c>
      <c r="D183" s="90" t="s">
        <v>251</v>
      </c>
      <c r="E183" s="89">
        <v>178</v>
      </c>
    </row>
    <row r="184" spans="2:5" ht="13.8">
      <c r="B184" s="88" t="s">
        <v>310</v>
      </c>
      <c r="C184" s="88" t="s">
        <v>171</v>
      </c>
      <c r="D184" s="90" t="s">
        <v>251</v>
      </c>
      <c r="E184" s="89">
        <v>700</v>
      </c>
    </row>
    <row r="185" spans="2:5" ht="13.8">
      <c r="B185" s="88" t="s">
        <v>311</v>
      </c>
      <c r="C185" s="88" t="s">
        <v>171</v>
      </c>
      <c r="D185" s="90" t="s">
        <v>251</v>
      </c>
      <c r="E185" s="89">
        <v>266</v>
      </c>
    </row>
    <row r="186" spans="2:5" ht="13.8">
      <c r="B186" s="88" t="s">
        <v>312</v>
      </c>
      <c r="C186" s="88" t="s">
        <v>171</v>
      </c>
      <c r="D186" s="90" t="s">
        <v>251</v>
      </c>
      <c r="E186" s="89">
        <v>469</v>
      </c>
    </row>
    <row r="187" spans="2:5" ht="13.8">
      <c r="B187" s="88" t="s">
        <v>331</v>
      </c>
      <c r="C187" s="88" t="s">
        <v>171</v>
      </c>
      <c r="D187" s="90" t="s">
        <v>251</v>
      </c>
      <c r="E187" s="89">
        <v>870</v>
      </c>
    </row>
    <row r="188" spans="2:5" ht="13.8">
      <c r="B188" s="88" t="s">
        <v>337</v>
      </c>
      <c r="C188" s="88" t="s">
        <v>171</v>
      </c>
      <c r="D188" s="90" t="s">
        <v>251</v>
      </c>
      <c r="E188" s="89">
        <v>525</v>
      </c>
    </row>
    <row r="189" spans="2:5" ht="13.8">
      <c r="B189" s="88" t="s">
        <v>340</v>
      </c>
      <c r="C189" s="88" t="s">
        <v>171</v>
      </c>
      <c r="D189" s="90" t="s">
        <v>251</v>
      </c>
      <c r="E189" s="89">
        <v>481</v>
      </c>
    </row>
    <row r="190" spans="2:5" ht="13.8">
      <c r="B190" s="88" t="s">
        <v>367</v>
      </c>
      <c r="C190" s="88" t="s">
        <v>171</v>
      </c>
      <c r="D190" s="90" t="s">
        <v>251</v>
      </c>
      <c r="E190" s="89">
        <v>238</v>
      </c>
    </row>
    <row r="191" spans="2:5" ht="13.8">
      <c r="B191" s="88" t="s">
        <v>368</v>
      </c>
      <c r="C191" s="88" t="s">
        <v>171</v>
      </c>
      <c r="D191" s="90" t="s">
        <v>251</v>
      </c>
      <c r="E191" s="89">
        <v>291</v>
      </c>
    </row>
    <row r="192" spans="2:5" ht="13.8">
      <c r="B192" s="88" t="s">
        <v>378</v>
      </c>
      <c r="C192" s="88" t="s">
        <v>171</v>
      </c>
      <c r="D192" s="90" t="s">
        <v>251</v>
      </c>
      <c r="E192" s="89">
        <v>717</v>
      </c>
    </row>
    <row r="193" spans="2:5" ht="13.8">
      <c r="B193" s="88" t="s">
        <v>381</v>
      </c>
      <c r="C193" s="88" t="s">
        <v>171</v>
      </c>
      <c r="D193" s="90" t="s">
        <v>251</v>
      </c>
      <c r="E193" s="89">
        <v>447</v>
      </c>
    </row>
    <row r="194" spans="2:5" ht="13.8">
      <c r="B194" s="88" t="s">
        <v>382</v>
      </c>
      <c r="C194" s="88" t="s">
        <v>171</v>
      </c>
      <c r="D194" s="90" t="s">
        <v>251</v>
      </c>
      <c r="E194" s="89">
        <v>161</v>
      </c>
    </row>
    <row r="195" spans="2:5" ht="13.8">
      <c r="B195" s="88" t="s">
        <v>393</v>
      </c>
      <c r="C195" s="88" t="s">
        <v>171</v>
      </c>
      <c r="D195" s="90" t="s">
        <v>251</v>
      </c>
      <c r="E195" s="89">
        <v>454</v>
      </c>
    </row>
    <row r="196" spans="2:5" ht="13.8">
      <c r="B196" s="88" t="s">
        <v>394</v>
      </c>
      <c r="C196" s="88" t="s">
        <v>171</v>
      </c>
      <c r="D196" s="90" t="s">
        <v>251</v>
      </c>
      <c r="E196" s="89">
        <v>269</v>
      </c>
    </row>
    <row r="197" spans="2:5" ht="13.8">
      <c r="B197" s="88" t="s">
        <v>395</v>
      </c>
      <c r="C197" s="88" t="s">
        <v>171</v>
      </c>
      <c r="D197" s="90" t="s">
        <v>251</v>
      </c>
      <c r="E197" s="89">
        <v>370</v>
      </c>
    </row>
    <row r="198" spans="2:5" ht="13.8">
      <c r="B198" s="88" t="s">
        <v>422</v>
      </c>
      <c r="C198" s="88" t="s">
        <v>171</v>
      </c>
      <c r="D198" s="90" t="s">
        <v>251</v>
      </c>
      <c r="E198" s="89">
        <v>202</v>
      </c>
    </row>
    <row r="199" spans="2:5" ht="13.8">
      <c r="B199" s="88" t="s">
        <v>433</v>
      </c>
      <c r="C199" s="88" t="s">
        <v>171</v>
      </c>
      <c r="D199" s="90" t="s">
        <v>251</v>
      </c>
      <c r="E199" s="89">
        <v>361</v>
      </c>
    </row>
    <row r="200" spans="2:5" ht="13.8">
      <c r="B200" s="88" t="s">
        <v>444</v>
      </c>
      <c r="C200" s="88" t="s">
        <v>171</v>
      </c>
      <c r="D200" s="90" t="s">
        <v>251</v>
      </c>
      <c r="E200" s="89">
        <v>278</v>
      </c>
    </row>
    <row r="201" spans="2:5" ht="13.8">
      <c r="B201" s="88" t="s">
        <v>462</v>
      </c>
      <c r="C201" s="88" t="s">
        <v>171</v>
      </c>
      <c r="D201" s="90" t="s">
        <v>251</v>
      </c>
      <c r="E201" s="89">
        <v>617</v>
      </c>
    </row>
    <row r="202" spans="2:5" ht="13.8">
      <c r="B202" s="88" t="s">
        <v>464</v>
      </c>
      <c r="C202" s="88" t="s">
        <v>171</v>
      </c>
      <c r="D202" s="90" t="s">
        <v>251</v>
      </c>
      <c r="E202" s="89">
        <v>247</v>
      </c>
    </row>
    <row r="203" spans="2:5" ht="13.8">
      <c r="B203" s="88" t="s">
        <v>468</v>
      </c>
      <c r="C203" s="88" t="s">
        <v>171</v>
      </c>
      <c r="D203" s="90" t="s">
        <v>251</v>
      </c>
      <c r="E203" s="89">
        <v>277</v>
      </c>
    </row>
    <row r="204" spans="2:5" ht="13.8">
      <c r="B204" s="88" t="s">
        <v>480</v>
      </c>
      <c r="C204" s="88" t="s">
        <v>171</v>
      </c>
      <c r="D204" s="90" t="s">
        <v>251</v>
      </c>
      <c r="E204" s="89">
        <v>569</v>
      </c>
    </row>
    <row r="205" spans="2:5" ht="13.8">
      <c r="B205" s="88" t="s">
        <v>493</v>
      </c>
      <c r="C205" s="88" t="s">
        <v>171</v>
      </c>
      <c r="D205" s="90" t="s">
        <v>251</v>
      </c>
      <c r="E205" s="89">
        <v>334</v>
      </c>
    </row>
    <row r="206" spans="2:5" ht="13.8">
      <c r="B206" s="88" t="s">
        <v>494</v>
      </c>
      <c r="C206" s="88" t="s">
        <v>171</v>
      </c>
      <c r="D206" s="90" t="s">
        <v>251</v>
      </c>
      <c r="E206" s="89">
        <v>176</v>
      </c>
    </row>
    <row r="207" spans="2:5" ht="13.8">
      <c r="B207" s="88" t="s">
        <v>513</v>
      </c>
      <c r="C207" s="88" t="s">
        <v>171</v>
      </c>
      <c r="D207" s="90" t="s">
        <v>251</v>
      </c>
      <c r="E207" s="89">
        <v>542</v>
      </c>
    </row>
    <row r="208" spans="2:5" ht="13.8">
      <c r="B208" s="88" t="s">
        <v>516</v>
      </c>
      <c r="C208" s="88" t="s">
        <v>171</v>
      </c>
      <c r="D208" s="90" t="s">
        <v>251</v>
      </c>
      <c r="E208" s="89">
        <v>336</v>
      </c>
    </row>
    <row r="209" spans="2:5" ht="13.8">
      <c r="B209" s="88" t="s">
        <v>523</v>
      </c>
      <c r="C209" s="88" t="s">
        <v>171</v>
      </c>
      <c r="D209" s="90" t="s">
        <v>251</v>
      </c>
      <c r="E209" s="89">
        <v>326</v>
      </c>
    </row>
    <row r="210" spans="2:5" ht="13.8">
      <c r="B210" s="88" t="s">
        <v>525</v>
      </c>
      <c r="C210" s="88" t="s">
        <v>171</v>
      </c>
      <c r="D210" s="90" t="s">
        <v>251</v>
      </c>
      <c r="E210" s="89">
        <v>552</v>
      </c>
    </row>
    <row r="211" spans="2:5" ht="13.8">
      <c r="B211" s="88" t="s">
        <v>1022</v>
      </c>
      <c r="C211" s="88" t="s">
        <v>172</v>
      </c>
      <c r="D211" s="90" t="s">
        <v>1016</v>
      </c>
      <c r="E211" s="89">
        <v>262</v>
      </c>
    </row>
    <row r="212" spans="2:5" ht="13.8">
      <c r="B212" s="88" t="s">
        <v>1024</v>
      </c>
      <c r="C212" s="88" t="s">
        <v>172</v>
      </c>
      <c r="D212" s="90" t="s">
        <v>1016</v>
      </c>
      <c r="E212" s="89">
        <v>374</v>
      </c>
    </row>
    <row r="213" spans="2:5" ht="13.8">
      <c r="B213" s="88" t="s">
        <v>1026</v>
      </c>
      <c r="C213" s="88" t="s">
        <v>172</v>
      </c>
      <c r="D213" s="90" t="s">
        <v>1016</v>
      </c>
      <c r="E213" s="89">
        <v>290</v>
      </c>
    </row>
    <row r="214" spans="2:5" ht="13.8">
      <c r="B214" s="88" t="s">
        <v>1032</v>
      </c>
      <c r="C214" s="88" t="s">
        <v>172</v>
      </c>
      <c r="D214" s="90" t="s">
        <v>1016</v>
      </c>
      <c r="E214" s="89">
        <v>714</v>
      </c>
    </row>
    <row r="215" spans="2:5" ht="13.8">
      <c r="B215" s="88" t="s">
        <v>1033</v>
      </c>
      <c r="C215" s="88" t="s">
        <v>172</v>
      </c>
      <c r="D215" s="90" t="s">
        <v>1016</v>
      </c>
      <c r="E215" s="89">
        <v>344</v>
      </c>
    </row>
    <row r="216" spans="2:5" ht="13.8">
      <c r="B216" s="88" t="s">
        <v>1048</v>
      </c>
      <c r="C216" s="88" t="s">
        <v>172</v>
      </c>
      <c r="D216" s="90" t="s">
        <v>1016</v>
      </c>
      <c r="E216" s="89">
        <v>238</v>
      </c>
    </row>
    <row r="217" spans="2:5" ht="13.8">
      <c r="B217" s="88" t="s">
        <v>1050</v>
      </c>
      <c r="C217" s="88" t="s">
        <v>172</v>
      </c>
      <c r="D217" s="90" t="s">
        <v>1016</v>
      </c>
      <c r="E217" s="89">
        <v>196</v>
      </c>
    </row>
    <row r="218" spans="2:5" ht="13.8">
      <c r="B218" s="88" t="s">
        <v>1056</v>
      </c>
      <c r="C218" s="88" t="s">
        <v>172</v>
      </c>
      <c r="D218" s="90" t="s">
        <v>1016</v>
      </c>
      <c r="E218" s="89">
        <v>24</v>
      </c>
    </row>
    <row r="219" spans="2:5" ht="13.8">
      <c r="B219" s="88" t="s">
        <v>1057</v>
      </c>
      <c r="C219" s="88" t="s">
        <v>172</v>
      </c>
      <c r="D219" s="90" t="s">
        <v>1016</v>
      </c>
      <c r="E219" s="89">
        <v>751</v>
      </c>
    </row>
    <row r="220" spans="2:5" ht="13.8">
      <c r="B220" s="88" t="s">
        <v>1060</v>
      </c>
      <c r="C220" s="88" t="s">
        <v>172</v>
      </c>
      <c r="D220" s="90" t="s">
        <v>1016</v>
      </c>
      <c r="E220" s="89">
        <v>219</v>
      </c>
    </row>
    <row r="221" spans="2:5" ht="13.8">
      <c r="B221" s="88" t="s">
        <v>1062</v>
      </c>
      <c r="C221" s="88" t="s">
        <v>172</v>
      </c>
      <c r="D221" s="90" t="s">
        <v>1016</v>
      </c>
      <c r="E221" s="89">
        <v>431</v>
      </c>
    </row>
    <row r="222" spans="2:5" ht="13.8">
      <c r="B222" s="88" t="s">
        <v>1070</v>
      </c>
      <c r="C222" s="88" t="s">
        <v>172</v>
      </c>
      <c r="D222" s="90" t="s">
        <v>1016</v>
      </c>
      <c r="E222" s="89">
        <v>268</v>
      </c>
    </row>
    <row r="223" spans="2:5" ht="13.8">
      <c r="B223" s="88" t="s">
        <v>1074</v>
      </c>
      <c r="C223" s="88" t="s">
        <v>172</v>
      </c>
      <c r="D223" s="90" t="s">
        <v>1016</v>
      </c>
      <c r="E223" s="89">
        <v>754</v>
      </c>
    </row>
    <row r="224" spans="2:5" ht="13.8">
      <c r="B224" s="88" t="s">
        <v>1089</v>
      </c>
      <c r="C224" s="88" t="s">
        <v>172</v>
      </c>
      <c r="D224" s="90" t="s">
        <v>1016</v>
      </c>
      <c r="E224" s="89">
        <v>823</v>
      </c>
    </row>
    <row r="225" spans="2:5" ht="13.8">
      <c r="B225" s="88" t="s">
        <v>1100</v>
      </c>
      <c r="C225" s="88" t="s">
        <v>172</v>
      </c>
      <c r="D225" s="90" t="s">
        <v>1016</v>
      </c>
      <c r="E225" s="89">
        <v>214</v>
      </c>
    </row>
    <row r="226" spans="2:5" ht="13.8">
      <c r="B226" s="88" t="s">
        <v>1106</v>
      </c>
      <c r="C226" s="88" t="s">
        <v>172</v>
      </c>
      <c r="D226" s="90" t="s">
        <v>1016</v>
      </c>
      <c r="E226" s="89">
        <v>132</v>
      </c>
    </row>
    <row r="227" spans="2:5" ht="13.8">
      <c r="B227" s="88" t="s">
        <v>1110</v>
      </c>
      <c r="C227" s="88" t="s">
        <v>172</v>
      </c>
      <c r="D227" s="90" t="s">
        <v>1016</v>
      </c>
      <c r="E227" s="89">
        <v>120</v>
      </c>
    </row>
    <row r="228" spans="2:5" ht="13.8">
      <c r="B228" s="88" t="s">
        <v>1135</v>
      </c>
      <c r="C228" s="88" t="s">
        <v>172</v>
      </c>
      <c r="D228" s="90" t="s">
        <v>1016</v>
      </c>
      <c r="E228" s="89">
        <v>950</v>
      </c>
    </row>
    <row r="229" spans="2:5" ht="13.8">
      <c r="B229" s="88" t="s">
        <v>1137</v>
      </c>
      <c r="C229" s="88" t="s">
        <v>172</v>
      </c>
      <c r="D229" s="90" t="s">
        <v>1016</v>
      </c>
      <c r="E229" s="89">
        <v>245</v>
      </c>
    </row>
    <row r="230" spans="2:5" ht="13.8">
      <c r="B230" s="88" t="s">
        <v>1142</v>
      </c>
      <c r="C230" s="88" t="s">
        <v>172</v>
      </c>
      <c r="D230" s="90" t="s">
        <v>1016</v>
      </c>
      <c r="E230" s="89">
        <v>117</v>
      </c>
    </row>
    <row r="231" spans="2:5" ht="13.8">
      <c r="B231" s="88" t="s">
        <v>1146</v>
      </c>
      <c r="C231" s="88" t="s">
        <v>172</v>
      </c>
      <c r="D231" s="90" t="s">
        <v>1016</v>
      </c>
      <c r="E231" s="89">
        <v>195</v>
      </c>
    </row>
    <row r="232" spans="2:5" ht="13.8">
      <c r="B232" s="88" t="s">
        <v>1147</v>
      </c>
      <c r="C232" s="88" t="s">
        <v>172</v>
      </c>
      <c r="D232" s="90" t="s">
        <v>1016</v>
      </c>
      <c r="E232" s="89">
        <v>299</v>
      </c>
    </row>
    <row r="233" spans="2:5" ht="13.8">
      <c r="B233" s="88" t="s">
        <v>1148</v>
      </c>
      <c r="C233" s="88" t="s">
        <v>172</v>
      </c>
      <c r="D233" s="90" t="s">
        <v>1016</v>
      </c>
      <c r="E233" s="89">
        <v>125</v>
      </c>
    </row>
    <row r="234" spans="2:5" ht="13.8">
      <c r="B234" s="88" t="s">
        <v>1165</v>
      </c>
      <c r="C234" s="88" t="s">
        <v>172</v>
      </c>
      <c r="D234" s="90" t="s">
        <v>1016</v>
      </c>
      <c r="E234" s="89">
        <v>246</v>
      </c>
    </row>
    <row r="235" spans="2:5" ht="13.8">
      <c r="B235" s="88" t="s">
        <v>1182</v>
      </c>
      <c r="C235" s="88" t="s">
        <v>172</v>
      </c>
      <c r="D235" s="90" t="s">
        <v>1016</v>
      </c>
      <c r="E235" s="89">
        <v>281</v>
      </c>
    </row>
    <row r="236" spans="2:5" ht="13.8">
      <c r="B236" s="88" t="s">
        <v>1189</v>
      </c>
      <c r="C236" s="88" t="s">
        <v>172</v>
      </c>
      <c r="D236" s="90" t="s">
        <v>1016</v>
      </c>
      <c r="E236" s="89">
        <v>226</v>
      </c>
    </row>
    <row r="237" spans="2:5" ht="13.8">
      <c r="B237" s="88" t="s">
        <v>1190</v>
      </c>
      <c r="C237" s="88" t="s">
        <v>172</v>
      </c>
      <c r="D237" s="90" t="s">
        <v>1016</v>
      </c>
      <c r="E237" s="89">
        <v>366</v>
      </c>
    </row>
    <row r="238" spans="2:5" ht="13.8">
      <c r="B238" s="88" t="s">
        <v>1198</v>
      </c>
      <c r="C238" s="88" t="s">
        <v>172</v>
      </c>
      <c r="D238" s="90" t="s">
        <v>1016</v>
      </c>
      <c r="E238" s="89">
        <v>95</v>
      </c>
    </row>
    <row r="239" spans="2:5" ht="13.8">
      <c r="B239" s="88" t="s">
        <v>1020</v>
      </c>
      <c r="C239" s="88" t="s">
        <v>173</v>
      </c>
      <c r="D239" s="90" t="s">
        <v>1016</v>
      </c>
      <c r="E239" s="89">
        <v>9</v>
      </c>
    </row>
    <row r="240" spans="2:5" ht="13.8">
      <c r="B240" s="88" t="s">
        <v>1021</v>
      </c>
      <c r="C240" s="88" t="s">
        <v>173</v>
      </c>
      <c r="D240" s="90" t="s">
        <v>1016</v>
      </c>
      <c r="E240" s="89">
        <v>14</v>
      </c>
    </row>
    <row r="241" spans="2:5" ht="13.8">
      <c r="B241" s="88" t="s">
        <v>1023</v>
      </c>
      <c r="C241" s="88" t="s">
        <v>173</v>
      </c>
      <c r="D241" s="90" t="s">
        <v>1016</v>
      </c>
      <c r="E241" s="89">
        <v>334</v>
      </c>
    </row>
    <row r="242" spans="2:5" ht="13.8">
      <c r="B242" s="88" t="s">
        <v>1028</v>
      </c>
      <c r="C242" s="88" t="s">
        <v>173</v>
      </c>
      <c r="D242" s="90" t="s">
        <v>1016</v>
      </c>
      <c r="E242" s="89">
        <v>19</v>
      </c>
    </row>
    <row r="243" spans="2:5" ht="13.8">
      <c r="B243" s="88" t="s">
        <v>1029</v>
      </c>
      <c r="C243" s="88" t="s">
        <v>173</v>
      </c>
      <c r="D243" s="90" t="s">
        <v>1016</v>
      </c>
      <c r="E243" s="89">
        <v>8</v>
      </c>
    </row>
    <row r="244" spans="2:5" ht="13.8">
      <c r="B244" s="88" t="s">
        <v>1042</v>
      </c>
      <c r="C244" s="88" t="s">
        <v>173</v>
      </c>
      <c r="D244" s="90" t="s">
        <v>1016</v>
      </c>
      <c r="E244" s="89">
        <v>19</v>
      </c>
    </row>
    <row r="245" spans="2:5" ht="13.8">
      <c r="B245" s="88" t="s">
        <v>1055</v>
      </c>
      <c r="C245" s="88" t="s">
        <v>173</v>
      </c>
      <c r="D245" s="90" t="s">
        <v>1016</v>
      </c>
      <c r="E245" s="89">
        <v>13</v>
      </c>
    </row>
    <row r="246" spans="2:5" ht="13.8">
      <c r="B246" s="88" t="s">
        <v>1069</v>
      </c>
      <c r="C246" s="88" t="s">
        <v>173</v>
      </c>
      <c r="D246" s="90" t="s">
        <v>1016</v>
      </c>
      <c r="E246" s="89">
        <v>6</v>
      </c>
    </row>
    <row r="247" spans="2:5" ht="13.8">
      <c r="B247" s="88" t="s">
        <v>1120</v>
      </c>
      <c r="C247" s="88" t="s">
        <v>173</v>
      </c>
      <c r="D247" s="90" t="s">
        <v>1016</v>
      </c>
      <c r="E247" s="89">
        <v>378</v>
      </c>
    </row>
    <row r="248" spans="2:5" ht="13.8">
      <c r="B248" s="88" t="s">
        <v>1122</v>
      </c>
      <c r="C248" s="88" t="s">
        <v>173</v>
      </c>
      <c r="D248" s="90" t="s">
        <v>1016</v>
      </c>
      <c r="E248" s="89">
        <v>142</v>
      </c>
    </row>
    <row r="249" spans="2:5" ht="13.8">
      <c r="B249" s="88" t="s">
        <v>1152</v>
      </c>
      <c r="C249" s="88" t="s">
        <v>173</v>
      </c>
      <c r="D249" s="90" t="s">
        <v>1016</v>
      </c>
      <c r="E249" s="89">
        <v>14</v>
      </c>
    </row>
    <row r="250" spans="2:5" ht="13.8">
      <c r="B250" s="88" t="s">
        <v>1169</v>
      </c>
      <c r="C250" s="88" t="s">
        <v>173</v>
      </c>
      <c r="D250" s="90" t="s">
        <v>1016</v>
      </c>
      <c r="E250" s="89">
        <v>13</v>
      </c>
    </row>
    <row r="251" spans="2:5" ht="13.8">
      <c r="B251" s="88" t="s">
        <v>1175</v>
      </c>
      <c r="C251" s="88" t="s">
        <v>173</v>
      </c>
      <c r="D251" s="90" t="s">
        <v>1016</v>
      </c>
      <c r="E251" s="89">
        <v>12</v>
      </c>
    </row>
    <row r="252" spans="2:5" ht="13.8">
      <c r="B252" s="88" t="s">
        <v>1199</v>
      </c>
      <c r="C252" s="88" t="s">
        <v>173</v>
      </c>
      <c r="D252" s="90" t="s">
        <v>1016</v>
      </c>
      <c r="E252" s="89">
        <v>12</v>
      </c>
    </row>
    <row r="253" spans="2:5" ht="13.8">
      <c r="B253" s="88" t="s">
        <v>565</v>
      </c>
      <c r="C253" s="88" t="s">
        <v>174</v>
      </c>
      <c r="D253" s="90" t="s">
        <v>562</v>
      </c>
      <c r="E253" s="89">
        <v>25</v>
      </c>
    </row>
    <row r="254" spans="2:5" ht="13.8">
      <c r="B254" s="88" t="s">
        <v>575</v>
      </c>
      <c r="C254" s="88" t="s">
        <v>174</v>
      </c>
      <c r="D254" s="90" t="s">
        <v>562</v>
      </c>
      <c r="E254" s="89">
        <v>200</v>
      </c>
    </row>
    <row r="255" spans="2:5" ht="13.8">
      <c r="B255" s="88" t="s">
        <v>576</v>
      </c>
      <c r="C255" s="88" t="s">
        <v>174</v>
      </c>
      <c r="D255" s="90" t="s">
        <v>562</v>
      </c>
      <c r="E255" s="89">
        <v>35</v>
      </c>
    </row>
    <row r="256" spans="2:5" ht="13.8">
      <c r="B256" s="88" t="s">
        <v>580</v>
      </c>
      <c r="C256" s="88" t="s">
        <v>174</v>
      </c>
      <c r="D256" s="90" t="s">
        <v>562</v>
      </c>
      <c r="E256" s="89">
        <v>39</v>
      </c>
    </row>
    <row r="257" spans="2:5" ht="13.8">
      <c r="B257" s="88" t="s">
        <v>593</v>
      </c>
      <c r="C257" s="88" t="s">
        <v>174</v>
      </c>
      <c r="D257" s="90" t="s">
        <v>562</v>
      </c>
      <c r="E257" s="89">
        <v>22</v>
      </c>
    </row>
    <row r="258" spans="2:5" ht="13.8">
      <c r="B258" s="88" t="s">
        <v>605</v>
      </c>
      <c r="C258" s="88" t="s">
        <v>174</v>
      </c>
      <c r="D258" s="90" t="s">
        <v>562</v>
      </c>
      <c r="E258" s="89">
        <v>5</v>
      </c>
    </row>
    <row r="259" spans="2:5" ht="13.8">
      <c r="B259" s="88" t="s">
        <v>611</v>
      </c>
      <c r="C259" s="88" t="s">
        <v>174</v>
      </c>
      <c r="D259" s="90" t="s">
        <v>562</v>
      </c>
      <c r="E259" s="89">
        <v>41</v>
      </c>
    </row>
    <row r="260" spans="2:5" ht="13.8">
      <c r="B260" s="88" t="s">
        <v>612</v>
      </c>
      <c r="C260" s="88" t="s">
        <v>174</v>
      </c>
      <c r="D260" s="90" t="s">
        <v>562</v>
      </c>
      <c r="E260" s="89">
        <v>43</v>
      </c>
    </row>
    <row r="261" spans="2:5" ht="13.8">
      <c r="B261" s="88" t="s">
        <v>615</v>
      </c>
      <c r="C261" s="88" t="s">
        <v>174</v>
      </c>
      <c r="D261" s="90" t="s">
        <v>562</v>
      </c>
      <c r="E261" s="89">
        <v>110</v>
      </c>
    </row>
    <row r="262" spans="2:5" ht="13.8">
      <c r="B262" s="88" t="s">
        <v>626</v>
      </c>
      <c r="C262" s="88" t="s">
        <v>174</v>
      </c>
      <c r="D262" s="90" t="s">
        <v>562</v>
      </c>
      <c r="E262" s="89">
        <v>85</v>
      </c>
    </row>
    <row r="263" spans="2:5" ht="13.8">
      <c r="B263" s="88" t="s">
        <v>628</v>
      </c>
      <c r="C263" s="88" t="s">
        <v>174</v>
      </c>
      <c r="D263" s="90" t="s">
        <v>562</v>
      </c>
      <c r="E263" s="89">
        <v>29</v>
      </c>
    </row>
    <row r="264" spans="2:5" ht="13.8">
      <c r="B264" s="88" t="s">
        <v>630</v>
      </c>
      <c r="C264" s="88" t="s">
        <v>174</v>
      </c>
      <c r="D264" s="90" t="s">
        <v>562</v>
      </c>
      <c r="E264" s="89">
        <v>51</v>
      </c>
    </row>
    <row r="265" spans="2:5" ht="13.8">
      <c r="B265" s="88" t="s">
        <v>634</v>
      </c>
      <c r="C265" s="88" t="s">
        <v>174</v>
      </c>
      <c r="D265" s="90" t="s">
        <v>562</v>
      </c>
      <c r="E265" s="89">
        <v>92</v>
      </c>
    </row>
    <row r="266" spans="2:5" ht="13.8">
      <c r="B266" s="88" t="s">
        <v>638</v>
      </c>
      <c r="C266" s="88" t="s">
        <v>174</v>
      </c>
      <c r="D266" s="90" t="s">
        <v>562</v>
      </c>
      <c r="E266" s="89">
        <v>15</v>
      </c>
    </row>
    <row r="267" spans="2:5" ht="13.8">
      <c r="B267" s="88" t="s">
        <v>642</v>
      </c>
      <c r="C267" s="88" t="s">
        <v>174</v>
      </c>
      <c r="D267" s="90" t="s">
        <v>562</v>
      </c>
      <c r="E267" s="89">
        <v>44</v>
      </c>
    </row>
    <row r="268" spans="2:5" ht="13.8">
      <c r="B268" s="88" t="s">
        <v>665</v>
      </c>
      <c r="C268" s="88" t="s">
        <v>174</v>
      </c>
      <c r="D268" s="90" t="s">
        <v>562</v>
      </c>
      <c r="E268" s="89">
        <v>88</v>
      </c>
    </row>
    <row r="269" spans="2:5" ht="13.8">
      <c r="B269" s="88" t="s">
        <v>671</v>
      </c>
      <c r="C269" s="88" t="s">
        <v>174</v>
      </c>
      <c r="D269" s="90" t="s">
        <v>562</v>
      </c>
      <c r="E269" s="89">
        <v>64</v>
      </c>
    </row>
    <row r="270" spans="2:5" ht="13.8">
      <c r="B270" s="88" t="s">
        <v>672</v>
      </c>
      <c r="C270" s="88" t="s">
        <v>174</v>
      </c>
      <c r="D270" s="90" t="s">
        <v>562</v>
      </c>
      <c r="E270" s="89">
        <v>12</v>
      </c>
    </row>
    <row r="271" spans="2:5" ht="13.8">
      <c r="B271" s="88" t="s">
        <v>674</v>
      </c>
      <c r="C271" s="88" t="s">
        <v>174</v>
      </c>
      <c r="D271" s="90" t="s">
        <v>562</v>
      </c>
      <c r="E271" s="89">
        <v>20</v>
      </c>
    </row>
    <row r="272" spans="2:5" ht="13.8">
      <c r="B272" s="88" t="s">
        <v>677</v>
      </c>
      <c r="C272" s="88" t="s">
        <v>174</v>
      </c>
      <c r="D272" s="90" t="s">
        <v>562</v>
      </c>
      <c r="E272" s="89">
        <v>55</v>
      </c>
    </row>
    <row r="273" spans="2:5" ht="13.8">
      <c r="B273" s="88" t="s">
        <v>679</v>
      </c>
      <c r="C273" s="88" t="s">
        <v>174</v>
      </c>
      <c r="D273" s="90" t="s">
        <v>562</v>
      </c>
      <c r="E273" s="89">
        <v>40</v>
      </c>
    </row>
    <row r="274" spans="2:5" ht="13.8">
      <c r="B274" s="88" t="s">
        <v>682</v>
      </c>
      <c r="C274" s="88" t="s">
        <v>174</v>
      </c>
      <c r="D274" s="90" t="s">
        <v>562</v>
      </c>
      <c r="E274" s="89">
        <v>93</v>
      </c>
    </row>
    <row r="275" spans="2:5" ht="13.8">
      <c r="B275" s="88" t="s">
        <v>696</v>
      </c>
      <c r="C275" s="88" t="s">
        <v>174</v>
      </c>
      <c r="D275" s="90" t="s">
        <v>562</v>
      </c>
      <c r="E275" s="89">
        <v>78</v>
      </c>
    </row>
    <row r="276" spans="2:5" ht="13.8">
      <c r="B276" s="88" t="s">
        <v>706</v>
      </c>
      <c r="C276" s="88" t="s">
        <v>174</v>
      </c>
      <c r="D276" s="90" t="s">
        <v>562</v>
      </c>
      <c r="E276" s="89">
        <v>66</v>
      </c>
    </row>
    <row r="277" spans="2:5" ht="13.8">
      <c r="B277" s="88" t="s">
        <v>713</v>
      </c>
      <c r="C277" s="88" t="s">
        <v>174</v>
      </c>
      <c r="D277" s="90" t="s">
        <v>562</v>
      </c>
      <c r="E277" s="89">
        <v>4</v>
      </c>
    </row>
    <row r="278" spans="2:5" ht="13.8">
      <c r="B278" s="88" t="s">
        <v>734</v>
      </c>
      <c r="C278" s="88" t="s">
        <v>174</v>
      </c>
      <c r="D278" s="90" t="s">
        <v>562</v>
      </c>
      <c r="E278" s="89">
        <v>30</v>
      </c>
    </row>
    <row r="279" spans="2:5" ht="13.8">
      <c r="B279" s="88" t="s">
        <v>741</v>
      </c>
      <c r="C279" s="88" t="s">
        <v>174</v>
      </c>
      <c r="D279" s="90" t="s">
        <v>562</v>
      </c>
      <c r="E279" s="89">
        <v>15</v>
      </c>
    </row>
    <row r="280" spans="2:5" ht="13.8">
      <c r="B280" s="88" t="s">
        <v>746</v>
      </c>
      <c r="C280" s="88" t="s">
        <v>174</v>
      </c>
      <c r="D280" s="90" t="s">
        <v>562</v>
      </c>
      <c r="E280" s="89">
        <v>20</v>
      </c>
    </row>
    <row r="281" spans="2:5" ht="13.8">
      <c r="B281" s="88" t="s">
        <v>748</v>
      </c>
      <c r="C281" s="88" t="s">
        <v>174</v>
      </c>
      <c r="D281" s="90" t="s">
        <v>562</v>
      </c>
      <c r="E281" s="89">
        <v>44</v>
      </c>
    </row>
    <row r="282" spans="2:5" ht="13.8">
      <c r="B282" s="88" t="s">
        <v>750</v>
      </c>
      <c r="C282" s="88" t="s">
        <v>174</v>
      </c>
      <c r="D282" s="90" t="s">
        <v>562</v>
      </c>
      <c r="E282" s="89">
        <v>31</v>
      </c>
    </row>
    <row r="283" spans="2:5" ht="13.8">
      <c r="B283" s="88" t="s">
        <v>754</v>
      </c>
      <c r="C283" s="88" t="s">
        <v>174</v>
      </c>
      <c r="D283" s="90" t="s">
        <v>562</v>
      </c>
      <c r="E283" s="89">
        <v>21</v>
      </c>
    </row>
    <row r="284" spans="2:5" ht="13.8">
      <c r="B284" s="88" t="s">
        <v>755</v>
      </c>
      <c r="C284" s="88" t="s">
        <v>174</v>
      </c>
      <c r="D284" s="90" t="s">
        <v>562</v>
      </c>
      <c r="E284" s="89">
        <v>49</v>
      </c>
    </row>
    <row r="285" spans="2:5" ht="13.8">
      <c r="B285" s="88" t="s">
        <v>756</v>
      </c>
      <c r="C285" s="88" t="s">
        <v>174</v>
      </c>
      <c r="D285" s="90" t="s">
        <v>562</v>
      </c>
      <c r="E285" s="89">
        <v>30</v>
      </c>
    </row>
    <row r="286" spans="2:5" ht="13.8">
      <c r="B286" s="88" t="s">
        <v>762</v>
      </c>
      <c r="C286" s="88" t="s">
        <v>174</v>
      </c>
      <c r="D286" s="90" t="s">
        <v>562</v>
      </c>
      <c r="E286" s="89">
        <v>49</v>
      </c>
    </row>
    <row r="287" spans="2:5" ht="13.8">
      <c r="B287" s="88" t="s">
        <v>764</v>
      </c>
      <c r="C287" s="88" t="s">
        <v>174</v>
      </c>
      <c r="D287" s="90" t="s">
        <v>562</v>
      </c>
      <c r="E287" s="89">
        <v>23</v>
      </c>
    </row>
    <row r="288" spans="2:5" ht="13.8">
      <c r="B288" s="88" t="s">
        <v>783</v>
      </c>
      <c r="C288" s="88" t="s">
        <v>174</v>
      </c>
      <c r="D288" s="90" t="s">
        <v>562</v>
      </c>
      <c r="E288" s="89">
        <v>82</v>
      </c>
    </row>
    <row r="289" spans="2:5" ht="13.8">
      <c r="B289" s="88" t="s">
        <v>250</v>
      </c>
      <c r="C289" s="88" t="s">
        <v>175</v>
      </c>
      <c r="D289" s="90" t="s">
        <v>251</v>
      </c>
      <c r="E289" s="89">
        <v>105</v>
      </c>
    </row>
    <row r="290" spans="2:5" ht="13.8">
      <c r="B290" s="88" t="s">
        <v>270</v>
      </c>
      <c r="C290" s="88" t="s">
        <v>175</v>
      </c>
      <c r="D290" s="90" t="s">
        <v>251</v>
      </c>
      <c r="E290" s="89">
        <v>399</v>
      </c>
    </row>
    <row r="291" spans="2:5" ht="13.8">
      <c r="B291" s="88" t="s">
        <v>307</v>
      </c>
      <c r="C291" s="88" t="s">
        <v>175</v>
      </c>
      <c r="D291" s="90" t="s">
        <v>251</v>
      </c>
      <c r="E291" s="89">
        <v>3</v>
      </c>
    </row>
    <row r="292" spans="2:5" ht="13.8">
      <c r="B292" s="88" t="s">
        <v>316</v>
      </c>
      <c r="C292" s="88" t="s">
        <v>175</v>
      </c>
      <c r="D292" s="90" t="s">
        <v>251</v>
      </c>
      <c r="E292" s="89">
        <v>178</v>
      </c>
    </row>
    <row r="293" spans="2:5" ht="13.8">
      <c r="B293" s="88" t="s">
        <v>320</v>
      </c>
      <c r="C293" s="88" t="s">
        <v>175</v>
      </c>
      <c r="D293" s="90" t="s">
        <v>251</v>
      </c>
      <c r="E293" s="89">
        <v>122</v>
      </c>
    </row>
    <row r="294" spans="2:5" ht="13.8">
      <c r="B294" s="88" t="s">
        <v>321</v>
      </c>
      <c r="C294" s="88" t="s">
        <v>175</v>
      </c>
      <c r="D294" s="90" t="s">
        <v>251</v>
      </c>
      <c r="E294" s="89">
        <v>388</v>
      </c>
    </row>
    <row r="295" spans="2:5" ht="13.8">
      <c r="B295" s="88" t="s">
        <v>324</v>
      </c>
      <c r="C295" s="88" t="s">
        <v>175</v>
      </c>
      <c r="D295" s="90" t="s">
        <v>251</v>
      </c>
      <c r="E295" s="89">
        <v>342</v>
      </c>
    </row>
    <row r="296" spans="2:5" ht="13.8">
      <c r="B296" s="88" t="s">
        <v>325</v>
      </c>
      <c r="C296" s="88" t="s">
        <v>175</v>
      </c>
      <c r="D296" s="90" t="s">
        <v>251</v>
      </c>
      <c r="E296" s="89">
        <v>27</v>
      </c>
    </row>
    <row r="297" spans="2:5" ht="13.8">
      <c r="B297" s="88" t="s">
        <v>328</v>
      </c>
      <c r="C297" s="88" t="s">
        <v>175</v>
      </c>
      <c r="D297" s="90" t="s">
        <v>251</v>
      </c>
      <c r="E297" s="89">
        <v>187</v>
      </c>
    </row>
    <row r="298" spans="2:5" ht="13.8">
      <c r="B298" s="88" t="s">
        <v>329</v>
      </c>
      <c r="C298" s="88" t="s">
        <v>175</v>
      </c>
      <c r="D298" s="90" t="s">
        <v>251</v>
      </c>
      <c r="E298" s="89">
        <v>110</v>
      </c>
    </row>
    <row r="299" spans="2:5" ht="13.8">
      <c r="B299" s="88" t="s">
        <v>343</v>
      </c>
      <c r="C299" s="88" t="s">
        <v>175</v>
      </c>
      <c r="D299" s="90" t="s">
        <v>251</v>
      </c>
      <c r="E299" s="89">
        <v>9</v>
      </c>
    </row>
    <row r="300" spans="2:5" ht="13.8">
      <c r="B300" s="88" t="s">
        <v>369</v>
      </c>
      <c r="C300" s="88" t="s">
        <v>175</v>
      </c>
      <c r="D300" s="90" t="s">
        <v>251</v>
      </c>
      <c r="E300" s="89">
        <v>56</v>
      </c>
    </row>
    <row r="301" spans="2:5" ht="13.8">
      <c r="B301" s="88" t="s">
        <v>379</v>
      </c>
      <c r="C301" s="88" t="s">
        <v>175</v>
      </c>
      <c r="D301" s="90" t="s">
        <v>251</v>
      </c>
      <c r="E301" s="89">
        <v>37</v>
      </c>
    </row>
    <row r="302" spans="2:5" ht="13.8">
      <c r="B302" s="88" t="s">
        <v>400</v>
      </c>
      <c r="C302" s="88" t="s">
        <v>175</v>
      </c>
      <c r="D302" s="90" t="s">
        <v>251</v>
      </c>
      <c r="E302" s="89">
        <v>124</v>
      </c>
    </row>
    <row r="303" spans="2:5" ht="13.8">
      <c r="B303" s="88" t="s">
        <v>411</v>
      </c>
      <c r="C303" s="88" t="s">
        <v>175</v>
      </c>
      <c r="D303" s="90" t="s">
        <v>251</v>
      </c>
      <c r="E303" s="89">
        <v>41</v>
      </c>
    </row>
    <row r="304" spans="2:5" ht="13.8">
      <c r="B304" s="88" t="s">
        <v>412</v>
      </c>
      <c r="C304" s="88" t="s">
        <v>175</v>
      </c>
      <c r="D304" s="90" t="s">
        <v>251</v>
      </c>
      <c r="E304" s="89">
        <v>100</v>
      </c>
    </row>
    <row r="305" spans="2:5" ht="13.8">
      <c r="B305" s="88" t="s">
        <v>413</v>
      </c>
      <c r="C305" s="88" t="s">
        <v>175</v>
      </c>
      <c r="D305" s="90" t="s">
        <v>251</v>
      </c>
      <c r="E305" s="89">
        <v>135</v>
      </c>
    </row>
    <row r="306" spans="2:5" ht="13.8">
      <c r="B306" s="88" t="s">
        <v>424</v>
      </c>
      <c r="C306" s="88" t="s">
        <v>175</v>
      </c>
      <c r="D306" s="90" t="s">
        <v>251</v>
      </c>
      <c r="E306" s="89">
        <v>8</v>
      </c>
    </row>
    <row r="307" spans="2:5" ht="13.8">
      <c r="B307" s="88" t="s">
        <v>447</v>
      </c>
      <c r="C307" s="88" t="s">
        <v>175</v>
      </c>
      <c r="D307" s="90" t="s">
        <v>251</v>
      </c>
      <c r="E307" s="89">
        <v>42</v>
      </c>
    </row>
    <row r="308" spans="2:5" ht="13.8">
      <c r="B308" s="88" t="s">
        <v>451</v>
      </c>
      <c r="C308" s="88" t="s">
        <v>175</v>
      </c>
      <c r="D308" s="90" t="s">
        <v>251</v>
      </c>
      <c r="E308" s="89">
        <v>30</v>
      </c>
    </row>
    <row r="309" spans="2:5" ht="13.8">
      <c r="B309" s="88" t="s">
        <v>455</v>
      </c>
      <c r="C309" s="88" t="s">
        <v>175</v>
      </c>
      <c r="D309" s="90" t="s">
        <v>251</v>
      </c>
      <c r="E309" s="89">
        <v>87</v>
      </c>
    </row>
    <row r="310" spans="2:5" ht="13.8">
      <c r="B310" s="88" t="s">
        <v>459</v>
      </c>
      <c r="C310" s="88" t="s">
        <v>175</v>
      </c>
      <c r="D310" s="90" t="s">
        <v>251</v>
      </c>
      <c r="E310" s="89">
        <v>183</v>
      </c>
    </row>
    <row r="311" spans="2:5" ht="13.8">
      <c r="B311" s="88" t="s">
        <v>461</v>
      </c>
      <c r="C311" s="88" t="s">
        <v>175</v>
      </c>
      <c r="D311" s="90" t="s">
        <v>251</v>
      </c>
      <c r="E311" s="89">
        <v>25</v>
      </c>
    </row>
    <row r="312" spans="2:5" ht="13.8">
      <c r="B312" s="88" t="s">
        <v>469</v>
      </c>
      <c r="C312" s="88" t="s">
        <v>175</v>
      </c>
      <c r="D312" s="90" t="s">
        <v>251</v>
      </c>
      <c r="E312" s="89">
        <v>10</v>
      </c>
    </row>
    <row r="313" spans="2:5" ht="13.8">
      <c r="B313" s="88" t="s">
        <v>472</v>
      </c>
      <c r="C313" s="88" t="s">
        <v>175</v>
      </c>
      <c r="D313" s="90" t="s">
        <v>251</v>
      </c>
      <c r="E313" s="89">
        <v>122</v>
      </c>
    </row>
    <row r="314" spans="2:5" ht="13.8">
      <c r="B314" s="88" t="s">
        <v>497</v>
      </c>
      <c r="C314" s="88" t="s">
        <v>175</v>
      </c>
      <c r="D314" s="90" t="s">
        <v>251</v>
      </c>
      <c r="E314" s="89">
        <v>22</v>
      </c>
    </row>
    <row r="315" spans="2:5" ht="13.8">
      <c r="B315" s="88" t="s">
        <v>499</v>
      </c>
      <c r="C315" s="88" t="s">
        <v>175</v>
      </c>
      <c r="D315" s="90" t="s">
        <v>251</v>
      </c>
      <c r="E315" s="89">
        <v>73</v>
      </c>
    </row>
    <row r="316" spans="2:5" ht="13.8">
      <c r="B316" s="88" t="s">
        <v>538</v>
      </c>
      <c r="C316" s="88" t="s">
        <v>175</v>
      </c>
      <c r="D316" s="90" t="s">
        <v>251</v>
      </c>
      <c r="E316" s="89">
        <v>126</v>
      </c>
    </row>
    <row r="317" spans="2:5" ht="13.8">
      <c r="B317" s="88" t="s">
        <v>544</v>
      </c>
      <c r="C317" s="88" t="s">
        <v>175</v>
      </c>
      <c r="D317" s="90" t="s">
        <v>251</v>
      </c>
      <c r="E317" s="89">
        <v>177</v>
      </c>
    </row>
    <row r="318" spans="2:5" ht="13.8">
      <c r="B318" s="88" t="s">
        <v>549</v>
      </c>
      <c r="C318" s="88" t="s">
        <v>175</v>
      </c>
      <c r="D318" s="90" t="s">
        <v>251</v>
      </c>
      <c r="E318" s="89">
        <v>18</v>
      </c>
    </row>
    <row r="319" spans="2:5" ht="13.8">
      <c r="B319" s="88" t="s">
        <v>1017</v>
      </c>
      <c r="C319" s="88" t="s">
        <v>176</v>
      </c>
      <c r="D319" s="90" t="s">
        <v>1016</v>
      </c>
      <c r="E319" s="89">
        <v>198</v>
      </c>
    </row>
    <row r="320" spans="2:5" ht="13.8">
      <c r="B320" s="88" t="s">
        <v>1031</v>
      </c>
      <c r="C320" s="88" t="s">
        <v>176</v>
      </c>
      <c r="D320" s="90" t="s">
        <v>1016</v>
      </c>
      <c r="E320" s="89">
        <v>166</v>
      </c>
    </row>
    <row r="321" spans="2:5" ht="13.8">
      <c r="B321" s="88" t="s">
        <v>1036</v>
      </c>
      <c r="C321" s="88" t="s">
        <v>176</v>
      </c>
      <c r="D321" s="90" t="s">
        <v>1016</v>
      </c>
      <c r="E321" s="89">
        <v>173</v>
      </c>
    </row>
    <row r="322" spans="2:5" ht="13.8">
      <c r="B322" s="88" t="s">
        <v>1041</v>
      </c>
      <c r="C322" s="88" t="s">
        <v>176</v>
      </c>
      <c r="D322" s="90" t="s">
        <v>1016</v>
      </c>
      <c r="E322" s="89">
        <v>108</v>
      </c>
    </row>
    <row r="323" spans="2:5" ht="13.8">
      <c r="B323" s="88" t="s">
        <v>1045</v>
      </c>
      <c r="C323" s="88" t="s">
        <v>176</v>
      </c>
      <c r="D323" s="90" t="s">
        <v>1016</v>
      </c>
      <c r="E323" s="89">
        <v>189</v>
      </c>
    </row>
    <row r="324" spans="2:5" ht="13.8">
      <c r="B324" s="88" t="s">
        <v>1047</v>
      </c>
      <c r="C324" s="88" t="s">
        <v>176</v>
      </c>
      <c r="D324" s="90" t="s">
        <v>1016</v>
      </c>
      <c r="E324" s="89">
        <v>177</v>
      </c>
    </row>
    <row r="325" spans="2:5" ht="13.8">
      <c r="B325" s="88" t="s">
        <v>1054</v>
      </c>
      <c r="C325" s="88" t="s">
        <v>176</v>
      </c>
      <c r="D325" s="90" t="s">
        <v>1016</v>
      </c>
      <c r="E325" s="89">
        <v>67</v>
      </c>
    </row>
    <row r="326" spans="2:5" ht="13.8">
      <c r="B326" s="88" t="s">
        <v>1068</v>
      </c>
      <c r="C326" s="88" t="s">
        <v>176</v>
      </c>
      <c r="D326" s="90" t="s">
        <v>1016</v>
      </c>
      <c r="E326" s="89">
        <v>10</v>
      </c>
    </row>
    <row r="327" spans="2:5" ht="13.8">
      <c r="B327" s="88" t="s">
        <v>1092</v>
      </c>
      <c r="C327" s="88" t="s">
        <v>176</v>
      </c>
      <c r="D327" s="90" t="s">
        <v>1016</v>
      </c>
      <c r="E327" s="89">
        <v>162</v>
      </c>
    </row>
    <row r="328" spans="2:5" ht="13.8">
      <c r="B328" s="88" t="s">
        <v>1098</v>
      </c>
      <c r="C328" s="88" t="s">
        <v>176</v>
      </c>
      <c r="D328" s="90" t="s">
        <v>1016</v>
      </c>
      <c r="E328" s="89">
        <v>304</v>
      </c>
    </row>
    <row r="329" spans="2:5" ht="13.8">
      <c r="B329" s="88" t="s">
        <v>1108</v>
      </c>
      <c r="C329" s="88" t="s">
        <v>176</v>
      </c>
      <c r="D329" s="90" t="s">
        <v>1016</v>
      </c>
      <c r="E329" s="89">
        <v>429</v>
      </c>
    </row>
    <row r="330" spans="2:5" ht="13.8">
      <c r="B330" s="88" t="s">
        <v>1157</v>
      </c>
      <c r="C330" s="88" t="s">
        <v>176</v>
      </c>
      <c r="D330" s="90" t="s">
        <v>1016</v>
      </c>
      <c r="E330" s="89">
        <v>213</v>
      </c>
    </row>
    <row r="331" spans="2:5" ht="13.8">
      <c r="B331" s="88" t="s">
        <v>1161</v>
      </c>
      <c r="C331" s="88" t="s">
        <v>176</v>
      </c>
      <c r="D331" s="90" t="s">
        <v>1016</v>
      </c>
      <c r="E331" s="89">
        <v>101</v>
      </c>
    </row>
    <row r="332" spans="2:5" ht="13.8">
      <c r="B332" s="88" t="s">
        <v>1183</v>
      </c>
      <c r="C332" s="88" t="s">
        <v>176</v>
      </c>
      <c r="D332" s="90" t="s">
        <v>1016</v>
      </c>
      <c r="E332" s="89">
        <v>49</v>
      </c>
    </row>
    <row r="333" spans="2:5" ht="13.8">
      <c r="B333" s="88" t="s">
        <v>265</v>
      </c>
      <c r="C333" s="88" t="s">
        <v>177</v>
      </c>
      <c r="D333" s="90" t="s">
        <v>251</v>
      </c>
      <c r="E333" s="89">
        <v>6</v>
      </c>
    </row>
    <row r="334" spans="2:5" ht="13.8">
      <c r="B334" s="88" t="s">
        <v>251</v>
      </c>
      <c r="C334" s="88" t="s">
        <v>177</v>
      </c>
      <c r="D334" s="90" t="s">
        <v>251</v>
      </c>
      <c r="E334" s="89"/>
    </row>
    <row r="335" spans="2:5" ht="13.8">
      <c r="B335" s="88" t="s">
        <v>353</v>
      </c>
      <c r="C335" s="88" t="s">
        <v>177</v>
      </c>
      <c r="D335" s="90" t="s">
        <v>251</v>
      </c>
      <c r="E335" s="89">
        <v>8</v>
      </c>
    </row>
    <row r="336" spans="2:5" ht="13.8">
      <c r="B336" s="88" t="s">
        <v>445</v>
      </c>
      <c r="C336" s="88" t="s">
        <v>177</v>
      </c>
      <c r="D336" s="90" t="s">
        <v>251</v>
      </c>
      <c r="E336" s="89">
        <v>14</v>
      </c>
    </row>
    <row r="337" spans="2:5" ht="13.8">
      <c r="B337" s="88" t="s">
        <v>500</v>
      </c>
      <c r="C337" s="88" t="s">
        <v>177</v>
      </c>
      <c r="D337" s="90" t="s">
        <v>251</v>
      </c>
      <c r="E337" s="89">
        <v>56</v>
      </c>
    </row>
    <row r="338" spans="2:5" ht="13.8">
      <c r="B338" s="88" t="s">
        <v>876</v>
      </c>
      <c r="C338" s="88" t="s">
        <v>178</v>
      </c>
      <c r="D338" s="90" t="s">
        <v>785</v>
      </c>
      <c r="E338" s="89">
        <v>1423</v>
      </c>
    </row>
    <row r="339" spans="2:5" ht="13.8">
      <c r="B339" s="88" t="s">
        <v>262</v>
      </c>
      <c r="C339" s="88" t="s">
        <v>178</v>
      </c>
      <c r="D339" s="90" t="s">
        <v>251</v>
      </c>
      <c r="E339" s="89">
        <v>677</v>
      </c>
    </row>
    <row r="340" spans="2:5" ht="13.8">
      <c r="B340" s="88" t="s">
        <v>267</v>
      </c>
      <c r="C340" s="88" t="s">
        <v>178</v>
      </c>
      <c r="D340" s="90" t="s">
        <v>251</v>
      </c>
      <c r="E340" s="89">
        <v>785</v>
      </c>
    </row>
    <row r="341" spans="2:5" ht="13.8">
      <c r="B341" s="88" t="s">
        <v>272</v>
      </c>
      <c r="C341" s="88" t="s">
        <v>178</v>
      </c>
      <c r="D341" s="90" t="s">
        <v>251</v>
      </c>
      <c r="E341" s="89">
        <v>704</v>
      </c>
    </row>
    <row r="342" spans="2:5" ht="13.8">
      <c r="B342" s="88" t="s">
        <v>274</v>
      </c>
      <c r="C342" s="88" t="s">
        <v>178</v>
      </c>
      <c r="D342" s="90" t="s">
        <v>251</v>
      </c>
      <c r="E342" s="89">
        <v>854</v>
      </c>
    </row>
    <row r="343" spans="2:5" ht="13.8">
      <c r="B343" s="88" t="s">
        <v>295</v>
      </c>
      <c r="C343" s="88" t="s">
        <v>178</v>
      </c>
      <c r="D343" s="90" t="s">
        <v>251</v>
      </c>
      <c r="E343" s="89">
        <v>1279</v>
      </c>
    </row>
    <row r="344" spans="2:5" ht="13.8">
      <c r="B344" s="88" t="s">
        <v>299</v>
      </c>
      <c r="C344" s="88" t="s">
        <v>178</v>
      </c>
      <c r="D344" s="90" t="s">
        <v>251</v>
      </c>
      <c r="E344" s="89">
        <v>611</v>
      </c>
    </row>
    <row r="345" spans="2:5" ht="13.8">
      <c r="B345" s="88" t="s">
        <v>300</v>
      </c>
      <c r="C345" s="88" t="s">
        <v>178</v>
      </c>
      <c r="D345" s="90" t="s">
        <v>251</v>
      </c>
      <c r="E345" s="89">
        <v>954</v>
      </c>
    </row>
    <row r="346" spans="2:5" ht="13.8">
      <c r="B346" s="88" t="s">
        <v>301</v>
      </c>
      <c r="C346" s="88" t="s">
        <v>178</v>
      </c>
      <c r="D346" s="90" t="s">
        <v>251</v>
      </c>
      <c r="E346" s="89">
        <v>1395</v>
      </c>
    </row>
    <row r="347" spans="2:5" ht="13.8">
      <c r="B347" s="88" t="s">
        <v>302</v>
      </c>
      <c r="C347" s="88" t="s">
        <v>178</v>
      </c>
      <c r="D347" s="90" t="s">
        <v>251</v>
      </c>
      <c r="E347" s="89">
        <v>920</v>
      </c>
    </row>
    <row r="348" spans="2:5" ht="13.8">
      <c r="B348" s="88" t="s">
        <v>318</v>
      </c>
      <c r="C348" s="88" t="s">
        <v>178</v>
      </c>
      <c r="D348" s="90" t="s">
        <v>251</v>
      </c>
      <c r="E348" s="89">
        <v>650</v>
      </c>
    </row>
    <row r="349" spans="2:5" ht="13.8">
      <c r="B349" s="88" t="s">
        <v>330</v>
      </c>
      <c r="C349" s="88" t="s">
        <v>178</v>
      </c>
      <c r="D349" s="90" t="s">
        <v>251</v>
      </c>
      <c r="E349" s="89">
        <v>803</v>
      </c>
    </row>
    <row r="350" spans="2:5" ht="13.8">
      <c r="B350" s="88" t="s">
        <v>333</v>
      </c>
      <c r="C350" s="88" t="s">
        <v>178</v>
      </c>
      <c r="D350" s="90" t="s">
        <v>251</v>
      </c>
      <c r="E350" s="89">
        <v>1154</v>
      </c>
    </row>
    <row r="351" spans="2:5" ht="13.8">
      <c r="B351" s="88" t="s">
        <v>345</v>
      </c>
      <c r="C351" s="88" t="s">
        <v>178</v>
      </c>
      <c r="D351" s="90" t="s">
        <v>251</v>
      </c>
      <c r="E351" s="89">
        <v>469</v>
      </c>
    </row>
    <row r="352" spans="2:5" ht="13.8">
      <c r="B352" s="88" t="s">
        <v>346</v>
      </c>
      <c r="C352" s="88" t="s">
        <v>178</v>
      </c>
      <c r="D352" s="90" t="s">
        <v>251</v>
      </c>
      <c r="E352" s="89">
        <v>1340</v>
      </c>
    </row>
    <row r="353" spans="2:5" ht="13.8">
      <c r="B353" s="88" t="s">
        <v>351</v>
      </c>
      <c r="C353" s="88" t="s">
        <v>178</v>
      </c>
      <c r="D353" s="90" t="s">
        <v>251</v>
      </c>
      <c r="E353" s="89">
        <v>720</v>
      </c>
    </row>
    <row r="354" spans="2:5" ht="13.8">
      <c r="B354" s="88" t="s">
        <v>384</v>
      </c>
      <c r="C354" s="88" t="s">
        <v>178</v>
      </c>
      <c r="D354" s="90" t="s">
        <v>251</v>
      </c>
      <c r="E354" s="89">
        <v>728</v>
      </c>
    </row>
    <row r="355" spans="2:5" ht="13.8">
      <c r="B355" s="88" t="s">
        <v>387</v>
      </c>
      <c r="C355" s="88" t="s">
        <v>178</v>
      </c>
      <c r="D355" s="90" t="s">
        <v>251</v>
      </c>
      <c r="E355" s="89">
        <v>756</v>
      </c>
    </row>
    <row r="356" spans="2:5" ht="13.8">
      <c r="B356" s="88" t="s">
        <v>396</v>
      </c>
      <c r="C356" s="88" t="s">
        <v>178</v>
      </c>
      <c r="D356" s="90" t="s">
        <v>251</v>
      </c>
      <c r="E356" s="89">
        <v>876</v>
      </c>
    </row>
    <row r="357" spans="2:5" ht="13.8">
      <c r="B357" s="88" t="s">
        <v>403</v>
      </c>
      <c r="C357" s="88" t="s">
        <v>178</v>
      </c>
      <c r="D357" s="90" t="s">
        <v>251</v>
      </c>
      <c r="E357" s="89">
        <v>553</v>
      </c>
    </row>
    <row r="358" spans="2:5" ht="13.8">
      <c r="B358" s="88" t="s">
        <v>420</v>
      </c>
      <c r="C358" s="88" t="s">
        <v>178</v>
      </c>
      <c r="D358" s="90" t="s">
        <v>251</v>
      </c>
      <c r="E358" s="89">
        <v>843</v>
      </c>
    </row>
    <row r="359" spans="2:5" ht="13.8">
      <c r="B359" s="88" t="s">
        <v>430</v>
      </c>
      <c r="C359" s="88" t="s">
        <v>178</v>
      </c>
      <c r="D359" s="90" t="s">
        <v>251</v>
      </c>
      <c r="E359" s="89">
        <v>455</v>
      </c>
    </row>
    <row r="360" spans="2:5" ht="13.8">
      <c r="B360" s="88" t="s">
        <v>432</v>
      </c>
      <c r="C360" s="88" t="s">
        <v>178</v>
      </c>
      <c r="D360" s="90" t="s">
        <v>251</v>
      </c>
      <c r="E360" s="89">
        <v>885</v>
      </c>
    </row>
    <row r="361" spans="2:5" ht="13.8">
      <c r="B361" s="88" t="s">
        <v>442</v>
      </c>
      <c r="C361" s="88" t="s">
        <v>178</v>
      </c>
      <c r="D361" s="90" t="s">
        <v>251</v>
      </c>
      <c r="E361" s="89">
        <v>738</v>
      </c>
    </row>
    <row r="362" spans="2:5" ht="13.8">
      <c r="B362" s="88" t="s">
        <v>443</v>
      </c>
      <c r="C362" s="88" t="s">
        <v>178</v>
      </c>
      <c r="D362" s="90" t="s">
        <v>251</v>
      </c>
      <c r="E362" s="89">
        <v>1215</v>
      </c>
    </row>
    <row r="363" spans="2:5" ht="13.8">
      <c r="B363" s="88" t="s">
        <v>467</v>
      </c>
      <c r="C363" s="88" t="s">
        <v>178</v>
      </c>
      <c r="D363" s="90" t="s">
        <v>251</v>
      </c>
      <c r="E363" s="89">
        <v>1072</v>
      </c>
    </row>
    <row r="364" spans="2:5" ht="13.8">
      <c r="B364" s="88" t="s">
        <v>470</v>
      </c>
      <c r="C364" s="88" t="s">
        <v>178</v>
      </c>
      <c r="D364" s="90" t="s">
        <v>251</v>
      </c>
      <c r="E364" s="89">
        <v>954</v>
      </c>
    </row>
    <row r="365" spans="2:5" ht="13.8">
      <c r="B365" s="88" t="s">
        <v>510</v>
      </c>
      <c r="C365" s="88" t="s">
        <v>178</v>
      </c>
      <c r="D365" s="90" t="s">
        <v>251</v>
      </c>
      <c r="E365" s="89">
        <v>532</v>
      </c>
    </row>
    <row r="366" spans="2:5" ht="13.8">
      <c r="B366" s="88" t="s">
        <v>542</v>
      </c>
      <c r="C366" s="88" t="s">
        <v>178</v>
      </c>
      <c r="D366" s="90" t="s">
        <v>251</v>
      </c>
      <c r="E366" s="89">
        <v>1123</v>
      </c>
    </row>
    <row r="367" spans="2:5" ht="13.8">
      <c r="B367" s="88" t="s">
        <v>548</v>
      </c>
      <c r="C367" s="88" t="s">
        <v>178</v>
      </c>
      <c r="D367" s="90" t="s">
        <v>251</v>
      </c>
      <c r="E367" s="89">
        <v>757</v>
      </c>
    </row>
    <row r="368" spans="2:5" ht="13.8">
      <c r="B368" s="88" t="s">
        <v>560</v>
      </c>
      <c r="C368" s="88" t="s">
        <v>178</v>
      </c>
      <c r="D368" s="90" t="s">
        <v>251</v>
      </c>
      <c r="E368" s="89">
        <v>729</v>
      </c>
    </row>
    <row r="369" spans="2:5" ht="13.8">
      <c r="B369" s="88" t="s">
        <v>566</v>
      </c>
      <c r="C369" s="88" t="s">
        <v>179</v>
      </c>
      <c r="D369" s="90" t="s">
        <v>562</v>
      </c>
      <c r="E369" s="89">
        <v>1158</v>
      </c>
    </row>
    <row r="370" spans="2:5" ht="13.8">
      <c r="B370" s="88" t="s">
        <v>831</v>
      </c>
      <c r="C370" s="88" t="s">
        <v>179</v>
      </c>
      <c r="D370" s="90" t="s">
        <v>785</v>
      </c>
      <c r="E370" s="89">
        <v>1061</v>
      </c>
    </row>
    <row r="371" spans="2:5" ht="13.8">
      <c r="B371" s="88" t="s">
        <v>584</v>
      </c>
      <c r="C371" s="88" t="s">
        <v>179</v>
      </c>
      <c r="D371" s="90" t="s">
        <v>562</v>
      </c>
      <c r="E371" s="89">
        <v>1145</v>
      </c>
    </row>
    <row r="372" spans="2:5" ht="13.8">
      <c r="B372" s="88" t="s">
        <v>617</v>
      </c>
      <c r="C372" s="88" t="s">
        <v>179</v>
      </c>
      <c r="D372" s="90" t="s">
        <v>562</v>
      </c>
      <c r="E372" s="89">
        <v>1219</v>
      </c>
    </row>
    <row r="373" spans="2:5" ht="13.8">
      <c r="B373" s="88" t="s">
        <v>627</v>
      </c>
      <c r="C373" s="88" t="s">
        <v>179</v>
      </c>
      <c r="D373" s="90" t="s">
        <v>562</v>
      </c>
      <c r="E373" s="89">
        <v>1180</v>
      </c>
    </row>
    <row r="374" spans="2:5" ht="13.8">
      <c r="B374" s="88" t="s">
        <v>636</v>
      </c>
      <c r="C374" s="88" t="s">
        <v>179</v>
      </c>
      <c r="D374" s="90" t="s">
        <v>562</v>
      </c>
      <c r="E374" s="89">
        <v>1135</v>
      </c>
    </row>
    <row r="375" spans="2:5" ht="13.8">
      <c r="B375" s="88" t="s">
        <v>639</v>
      </c>
      <c r="C375" s="88" t="s">
        <v>179</v>
      </c>
      <c r="D375" s="90" t="s">
        <v>562</v>
      </c>
      <c r="E375" s="89">
        <v>1385</v>
      </c>
    </row>
    <row r="376" spans="2:5" ht="13.8">
      <c r="B376" s="88" t="s">
        <v>641</v>
      </c>
      <c r="C376" s="88" t="s">
        <v>179</v>
      </c>
      <c r="D376" s="90" t="s">
        <v>562</v>
      </c>
      <c r="E376" s="89">
        <v>1088</v>
      </c>
    </row>
    <row r="377" spans="2:5" ht="13.8">
      <c r="B377" s="88" t="s">
        <v>899</v>
      </c>
      <c r="C377" s="88" t="s">
        <v>179</v>
      </c>
      <c r="D377" s="90" t="s">
        <v>785</v>
      </c>
      <c r="E377" s="89">
        <v>1471</v>
      </c>
    </row>
    <row r="378" spans="2:5" ht="13.8">
      <c r="B378" s="88" t="s">
        <v>651</v>
      </c>
      <c r="C378" s="88" t="s">
        <v>179</v>
      </c>
      <c r="D378" s="90" t="s">
        <v>562</v>
      </c>
      <c r="E378" s="89">
        <v>1224</v>
      </c>
    </row>
    <row r="379" spans="2:5" ht="13.8">
      <c r="B379" s="88" t="s">
        <v>660</v>
      </c>
      <c r="C379" s="88" t="s">
        <v>179</v>
      </c>
      <c r="D379" s="90" t="s">
        <v>562</v>
      </c>
      <c r="E379" s="89">
        <v>1539</v>
      </c>
    </row>
    <row r="380" spans="2:5" ht="13.8">
      <c r="B380" s="88" t="s">
        <v>910</v>
      </c>
      <c r="C380" s="88" t="s">
        <v>179</v>
      </c>
      <c r="D380" s="90" t="s">
        <v>785</v>
      </c>
      <c r="E380" s="89">
        <v>967</v>
      </c>
    </row>
    <row r="381" spans="2:5" ht="13.8">
      <c r="B381" s="88" t="s">
        <v>942</v>
      </c>
      <c r="C381" s="88" t="s">
        <v>179</v>
      </c>
      <c r="D381" s="90" t="s">
        <v>785</v>
      </c>
      <c r="E381" s="89">
        <v>1124</v>
      </c>
    </row>
    <row r="382" spans="2:5" ht="13.8">
      <c r="B382" s="88" t="s">
        <v>945</v>
      </c>
      <c r="C382" s="88" t="s">
        <v>179</v>
      </c>
      <c r="D382" s="90" t="s">
        <v>785</v>
      </c>
      <c r="E382" s="89">
        <v>1096</v>
      </c>
    </row>
    <row r="383" spans="2:5" ht="13.8">
      <c r="B383" s="88" t="s">
        <v>692</v>
      </c>
      <c r="C383" s="88" t="s">
        <v>179</v>
      </c>
      <c r="D383" s="90" t="s">
        <v>562</v>
      </c>
      <c r="E383" s="89">
        <v>1202</v>
      </c>
    </row>
    <row r="384" spans="2:5" ht="13.8">
      <c r="B384" s="88" t="s">
        <v>700</v>
      </c>
      <c r="C384" s="88" t="s">
        <v>179</v>
      </c>
      <c r="D384" s="90" t="s">
        <v>562</v>
      </c>
      <c r="E384" s="89">
        <v>1173</v>
      </c>
    </row>
    <row r="385" spans="2:5" ht="13.8">
      <c r="B385" s="88" t="s">
        <v>757</v>
      </c>
      <c r="C385" s="88" t="s">
        <v>179</v>
      </c>
      <c r="D385" s="90" t="s">
        <v>562</v>
      </c>
      <c r="E385" s="89">
        <v>1263</v>
      </c>
    </row>
    <row r="386" spans="2:5" ht="13.8">
      <c r="B386" s="88" t="s">
        <v>1037</v>
      </c>
      <c r="C386" s="88" t="s">
        <v>1038</v>
      </c>
      <c r="D386" s="90" t="s">
        <v>1016</v>
      </c>
      <c r="E386" s="89">
        <v>475</v>
      </c>
    </row>
    <row r="387" spans="2:5" ht="13.8">
      <c r="B387" s="88" t="s">
        <v>1046</v>
      </c>
      <c r="C387" s="88" t="s">
        <v>1038</v>
      </c>
      <c r="D387" s="90" t="s">
        <v>1016</v>
      </c>
      <c r="E387" s="89">
        <v>428</v>
      </c>
    </row>
    <row r="388" spans="2:5" ht="13.8">
      <c r="B388" s="88" t="s">
        <v>1063</v>
      </c>
      <c r="C388" s="88" t="s">
        <v>1038</v>
      </c>
      <c r="D388" s="90" t="s">
        <v>1016</v>
      </c>
      <c r="E388" s="89">
        <v>705</v>
      </c>
    </row>
    <row r="389" spans="2:5" ht="13.8">
      <c r="B389" s="88" t="s">
        <v>1071</v>
      </c>
      <c r="C389" s="88" t="s">
        <v>1038</v>
      </c>
      <c r="D389" s="90" t="s">
        <v>1016</v>
      </c>
      <c r="E389" s="89">
        <v>411</v>
      </c>
    </row>
    <row r="390" spans="2:5" ht="13.8">
      <c r="B390" s="88" t="s">
        <v>1078</v>
      </c>
      <c r="C390" s="88" t="s">
        <v>1038</v>
      </c>
      <c r="D390" s="90" t="s">
        <v>1016</v>
      </c>
      <c r="E390" s="89">
        <v>866</v>
      </c>
    </row>
    <row r="391" spans="2:5" ht="13.8">
      <c r="B391" s="88" t="s">
        <v>1091</v>
      </c>
      <c r="C391" s="88" t="s">
        <v>1038</v>
      </c>
      <c r="D391" s="90" t="s">
        <v>1016</v>
      </c>
      <c r="E391" s="89">
        <v>648</v>
      </c>
    </row>
    <row r="392" spans="2:5" ht="13.8">
      <c r="B392" s="88" t="s">
        <v>1105</v>
      </c>
      <c r="C392" s="88" t="s">
        <v>1038</v>
      </c>
      <c r="D392" s="90" t="s">
        <v>1016</v>
      </c>
      <c r="E392" s="89">
        <v>350</v>
      </c>
    </row>
    <row r="393" spans="2:5" ht="13.8">
      <c r="B393" s="88" t="s">
        <v>1119</v>
      </c>
      <c r="C393" s="88" t="s">
        <v>1038</v>
      </c>
      <c r="D393" s="90" t="s">
        <v>1016</v>
      </c>
      <c r="E393" s="89">
        <v>714</v>
      </c>
    </row>
    <row r="394" spans="2:5" ht="13.8">
      <c r="B394" s="88" t="s">
        <v>1123</v>
      </c>
      <c r="C394" s="88" t="s">
        <v>1038</v>
      </c>
      <c r="D394" s="90" t="s">
        <v>1016</v>
      </c>
      <c r="E394" s="89">
        <v>676</v>
      </c>
    </row>
    <row r="395" spans="2:5" ht="13.8">
      <c r="B395" s="88" t="s">
        <v>1125</v>
      </c>
      <c r="C395" s="88" t="s">
        <v>1038</v>
      </c>
      <c r="D395" s="90" t="s">
        <v>1016</v>
      </c>
      <c r="E395" s="89">
        <v>385</v>
      </c>
    </row>
    <row r="396" spans="2:5" ht="13.8">
      <c r="B396" s="88" t="s">
        <v>1132</v>
      </c>
      <c r="C396" s="88" t="s">
        <v>1038</v>
      </c>
      <c r="D396" s="90" t="s">
        <v>1016</v>
      </c>
      <c r="E396" s="89">
        <v>551</v>
      </c>
    </row>
    <row r="397" spans="2:5" ht="13.8">
      <c r="B397" s="88" t="s">
        <v>1149</v>
      </c>
      <c r="C397" s="88" t="s">
        <v>1038</v>
      </c>
      <c r="D397" s="90" t="s">
        <v>1016</v>
      </c>
      <c r="E397" s="89">
        <v>566</v>
      </c>
    </row>
    <row r="398" spans="2:5" ht="13.8">
      <c r="B398" s="88" t="s">
        <v>1160</v>
      </c>
      <c r="C398" s="88" t="s">
        <v>1038</v>
      </c>
      <c r="D398" s="90" t="s">
        <v>1016</v>
      </c>
      <c r="E398" s="89">
        <v>674</v>
      </c>
    </row>
    <row r="399" spans="2:5" ht="13.8">
      <c r="B399" s="88" t="s">
        <v>1162</v>
      </c>
      <c r="C399" s="88" t="s">
        <v>1038</v>
      </c>
      <c r="D399" s="90" t="s">
        <v>1016</v>
      </c>
      <c r="E399" s="89">
        <v>467</v>
      </c>
    </row>
    <row r="400" spans="2:5" ht="13.8">
      <c r="B400" s="88" t="s">
        <v>1163</v>
      </c>
      <c r="C400" s="88" t="s">
        <v>1038</v>
      </c>
      <c r="D400" s="90" t="s">
        <v>1016</v>
      </c>
      <c r="E400" s="89">
        <v>825</v>
      </c>
    </row>
    <row r="401" spans="2:5" ht="13.8">
      <c r="B401" s="88" t="s">
        <v>1166</v>
      </c>
      <c r="C401" s="88" t="s">
        <v>1038</v>
      </c>
      <c r="D401" s="90" t="s">
        <v>1016</v>
      </c>
      <c r="E401" s="89">
        <v>652</v>
      </c>
    </row>
    <row r="402" spans="2:5" ht="13.8">
      <c r="B402" s="88" t="s">
        <v>1168</v>
      </c>
      <c r="C402" s="88" t="s">
        <v>1038</v>
      </c>
      <c r="D402" s="90" t="s">
        <v>1016</v>
      </c>
      <c r="E402" s="89">
        <v>489</v>
      </c>
    </row>
    <row r="403" spans="2:5" ht="13.8">
      <c r="B403" s="88" t="s">
        <v>1178</v>
      </c>
      <c r="C403" s="88" t="s">
        <v>1038</v>
      </c>
      <c r="D403" s="90" t="s">
        <v>1016</v>
      </c>
      <c r="E403" s="89">
        <v>625</v>
      </c>
    </row>
    <row r="404" spans="2:5" ht="13.8">
      <c r="B404" s="88" t="s">
        <v>1179</v>
      </c>
      <c r="C404" s="88" t="s">
        <v>1038</v>
      </c>
      <c r="D404" s="90" t="s">
        <v>1016</v>
      </c>
      <c r="E404" s="89">
        <v>573</v>
      </c>
    </row>
    <row r="405" spans="2:5" ht="13.8">
      <c r="B405" s="88" t="s">
        <v>1188</v>
      </c>
      <c r="C405" s="88" t="s">
        <v>1038</v>
      </c>
      <c r="D405" s="90" t="s">
        <v>1016</v>
      </c>
      <c r="E405" s="89">
        <v>893</v>
      </c>
    </row>
    <row r="406" spans="2:5" ht="13.8">
      <c r="B406" s="88" t="s">
        <v>1193</v>
      </c>
      <c r="C406" s="88" t="s">
        <v>1038</v>
      </c>
      <c r="D406" s="90" t="s">
        <v>1016</v>
      </c>
      <c r="E406" s="89">
        <v>269</v>
      </c>
    </row>
    <row r="407" spans="2:5" ht="13.8">
      <c r="B407" s="88" t="s">
        <v>1196</v>
      </c>
      <c r="C407" s="88" t="s">
        <v>1038</v>
      </c>
      <c r="D407" s="90" t="s">
        <v>1016</v>
      </c>
      <c r="E407" s="89">
        <v>496</v>
      </c>
    </row>
    <row r="408" spans="2:5" ht="13.8">
      <c r="B408" s="88" t="s">
        <v>820</v>
      </c>
      <c r="C408" s="88" t="s">
        <v>821</v>
      </c>
      <c r="D408" s="90" t="s">
        <v>785</v>
      </c>
      <c r="E408" s="89">
        <v>283</v>
      </c>
    </row>
    <row r="409" spans="2:5" ht="13.8">
      <c r="B409" s="88" t="s">
        <v>828</v>
      </c>
      <c r="C409" s="88" t="s">
        <v>821</v>
      </c>
      <c r="D409" s="90" t="s">
        <v>785</v>
      </c>
      <c r="E409" s="89">
        <v>196</v>
      </c>
    </row>
    <row r="410" spans="2:5" ht="13.8">
      <c r="B410" s="88" t="s">
        <v>832</v>
      </c>
      <c r="C410" s="88" t="s">
        <v>821</v>
      </c>
      <c r="D410" s="90" t="s">
        <v>785</v>
      </c>
      <c r="E410" s="89">
        <v>207</v>
      </c>
    </row>
    <row r="411" spans="2:5" ht="13.8">
      <c r="B411" s="88" t="s">
        <v>846</v>
      </c>
      <c r="C411" s="88" t="s">
        <v>821</v>
      </c>
      <c r="D411" s="90" t="s">
        <v>785</v>
      </c>
      <c r="E411" s="89">
        <v>269</v>
      </c>
    </row>
    <row r="412" spans="2:5" ht="13.8">
      <c r="B412" s="88" t="s">
        <v>869</v>
      </c>
      <c r="C412" s="88" t="s">
        <v>821</v>
      </c>
      <c r="D412" s="90" t="s">
        <v>785</v>
      </c>
      <c r="E412" s="89">
        <v>243</v>
      </c>
    </row>
    <row r="413" spans="2:5" ht="13.8">
      <c r="B413" s="88" t="s">
        <v>875</v>
      </c>
      <c r="C413" s="88" t="s">
        <v>821</v>
      </c>
      <c r="D413" s="90" t="s">
        <v>785</v>
      </c>
      <c r="E413" s="89">
        <v>275</v>
      </c>
    </row>
    <row r="414" spans="2:5" ht="13.8">
      <c r="B414" s="88" t="s">
        <v>888</v>
      </c>
      <c r="C414" s="88" t="s">
        <v>821</v>
      </c>
      <c r="D414" s="90" t="s">
        <v>785</v>
      </c>
      <c r="E414" s="89">
        <v>265</v>
      </c>
    </row>
    <row r="415" spans="2:5" ht="13.8">
      <c r="B415" s="88" t="s">
        <v>894</v>
      </c>
      <c r="C415" s="88" t="s">
        <v>821</v>
      </c>
      <c r="D415" s="90" t="s">
        <v>785</v>
      </c>
      <c r="E415" s="89">
        <v>248</v>
      </c>
    </row>
    <row r="416" spans="2:5" ht="13.8">
      <c r="B416" s="88" t="s">
        <v>907</v>
      </c>
      <c r="C416" s="88" t="s">
        <v>821</v>
      </c>
      <c r="D416" s="90" t="s">
        <v>785</v>
      </c>
      <c r="E416" s="89">
        <v>287</v>
      </c>
    </row>
    <row r="417" spans="2:5" ht="13.8">
      <c r="B417" s="88" t="s">
        <v>908</v>
      </c>
      <c r="C417" s="88" t="s">
        <v>821</v>
      </c>
      <c r="D417" s="90" t="s">
        <v>785</v>
      </c>
      <c r="E417" s="89">
        <v>250</v>
      </c>
    </row>
    <row r="418" spans="2:5" ht="13.8">
      <c r="B418" s="88" t="s">
        <v>929</v>
      </c>
      <c r="C418" s="88" t="s">
        <v>821</v>
      </c>
      <c r="D418" s="90" t="s">
        <v>785</v>
      </c>
      <c r="E418" s="89">
        <v>250</v>
      </c>
    </row>
    <row r="419" spans="2:5" ht="13.8">
      <c r="B419" s="88" t="s">
        <v>935</v>
      </c>
      <c r="C419" s="88" t="s">
        <v>821</v>
      </c>
      <c r="D419" s="90" t="s">
        <v>785</v>
      </c>
      <c r="E419" s="89">
        <v>216</v>
      </c>
    </row>
    <row r="420" spans="2:5" ht="13.8">
      <c r="B420" s="88" t="s">
        <v>967</v>
      </c>
      <c r="C420" s="88" t="s">
        <v>821</v>
      </c>
      <c r="D420" s="90" t="s">
        <v>785</v>
      </c>
      <c r="E420" s="89">
        <v>232</v>
      </c>
    </row>
    <row r="421" spans="2:5" ht="13.8">
      <c r="B421" s="88" t="s">
        <v>990</v>
      </c>
      <c r="C421" s="88" t="s">
        <v>821</v>
      </c>
      <c r="D421" s="90" t="s">
        <v>785</v>
      </c>
      <c r="E421" s="89">
        <v>232</v>
      </c>
    </row>
    <row r="422" spans="2:5" ht="13.8">
      <c r="B422" s="88" t="s">
        <v>1007</v>
      </c>
      <c r="C422" s="88" t="s">
        <v>821</v>
      </c>
      <c r="D422" s="90" t="s">
        <v>785</v>
      </c>
      <c r="E422" s="89">
        <v>290</v>
      </c>
    </row>
    <row r="423" spans="2:5" ht="13.8">
      <c r="B423" s="88" t="s">
        <v>1012</v>
      </c>
      <c r="C423" s="88" t="s">
        <v>821</v>
      </c>
      <c r="D423" s="90" t="s">
        <v>785</v>
      </c>
      <c r="E423" s="89">
        <v>249</v>
      </c>
    </row>
    <row r="424" spans="2:5" ht="13.8">
      <c r="B424" s="88" t="s">
        <v>293</v>
      </c>
      <c r="C424" s="88" t="s">
        <v>181</v>
      </c>
      <c r="D424" s="90" t="s">
        <v>251</v>
      </c>
      <c r="E424" s="89">
        <v>142</v>
      </c>
    </row>
    <row r="425" spans="2:5" ht="13.8">
      <c r="B425" s="88" t="s">
        <v>326</v>
      </c>
      <c r="C425" s="88" t="s">
        <v>181</v>
      </c>
      <c r="D425" s="90" t="s">
        <v>251</v>
      </c>
      <c r="E425" s="89">
        <v>12</v>
      </c>
    </row>
    <row r="426" spans="2:5" ht="13.8">
      <c r="B426" s="88" t="s">
        <v>401</v>
      </c>
      <c r="C426" s="88" t="s">
        <v>181</v>
      </c>
      <c r="D426" s="90" t="s">
        <v>251</v>
      </c>
      <c r="E426" s="89">
        <v>211</v>
      </c>
    </row>
    <row r="427" spans="2:5" ht="13.8">
      <c r="B427" s="88" t="s">
        <v>481</v>
      </c>
      <c r="C427" s="88" t="s">
        <v>181</v>
      </c>
      <c r="D427" s="90" t="s">
        <v>251</v>
      </c>
      <c r="E427" s="89">
        <v>44</v>
      </c>
    </row>
    <row r="428" spans="2:5" ht="13.8">
      <c r="B428" s="88" t="s">
        <v>519</v>
      </c>
      <c r="C428" s="88" t="s">
        <v>181</v>
      </c>
      <c r="D428" s="90" t="s">
        <v>251</v>
      </c>
      <c r="E428" s="89">
        <v>10</v>
      </c>
    </row>
    <row r="429" spans="2:5" ht="13.8">
      <c r="B429" s="88" t="s">
        <v>556</v>
      </c>
      <c r="C429" s="88" t="s">
        <v>181</v>
      </c>
      <c r="D429" s="90" t="s">
        <v>251</v>
      </c>
      <c r="E429" s="89">
        <v>22</v>
      </c>
    </row>
    <row r="430" spans="2:5" ht="13.8">
      <c r="B430" s="88" t="s">
        <v>791</v>
      </c>
      <c r="C430" s="88" t="s">
        <v>182</v>
      </c>
      <c r="D430" s="90" t="s">
        <v>785</v>
      </c>
      <c r="E430" s="89">
        <v>372</v>
      </c>
    </row>
    <row r="431" spans="2:5" ht="13.8">
      <c r="B431" s="88" t="s">
        <v>794</v>
      </c>
      <c r="C431" s="88" t="s">
        <v>182</v>
      </c>
      <c r="D431" s="90" t="s">
        <v>785</v>
      </c>
      <c r="E431" s="89">
        <v>526</v>
      </c>
    </row>
    <row r="432" spans="2:5" ht="13.8">
      <c r="B432" s="88" t="s">
        <v>810</v>
      </c>
      <c r="C432" s="88" t="s">
        <v>182</v>
      </c>
      <c r="D432" s="90" t="s">
        <v>785</v>
      </c>
      <c r="E432" s="89">
        <v>332</v>
      </c>
    </row>
    <row r="433" spans="2:5" ht="13.8">
      <c r="B433" s="88" t="s">
        <v>826</v>
      </c>
      <c r="C433" s="88" t="s">
        <v>182</v>
      </c>
      <c r="D433" s="90" t="s">
        <v>785</v>
      </c>
      <c r="E433" s="89">
        <v>640</v>
      </c>
    </row>
    <row r="434" spans="2:5" ht="13.8">
      <c r="B434" s="88" t="s">
        <v>836</v>
      </c>
      <c r="C434" s="88" t="s">
        <v>182</v>
      </c>
      <c r="D434" s="90" t="s">
        <v>785</v>
      </c>
      <c r="E434" s="89">
        <v>304</v>
      </c>
    </row>
    <row r="435" spans="2:5" ht="13.8">
      <c r="B435" s="88" t="s">
        <v>838</v>
      </c>
      <c r="C435" s="88" t="s">
        <v>182</v>
      </c>
      <c r="D435" s="90" t="s">
        <v>785</v>
      </c>
      <c r="E435" s="89">
        <v>297</v>
      </c>
    </row>
    <row r="436" spans="2:5" ht="13.8">
      <c r="B436" s="88" t="s">
        <v>845</v>
      </c>
      <c r="C436" s="88" t="s">
        <v>182</v>
      </c>
      <c r="D436" s="90" t="s">
        <v>785</v>
      </c>
      <c r="E436" s="89">
        <v>353</v>
      </c>
    </row>
    <row r="437" spans="2:5" ht="13.8">
      <c r="B437" s="88" t="s">
        <v>851</v>
      </c>
      <c r="C437" s="88" t="s">
        <v>182</v>
      </c>
      <c r="D437" s="90" t="s">
        <v>785</v>
      </c>
      <c r="E437" s="89">
        <v>444</v>
      </c>
    </row>
    <row r="438" spans="2:5" ht="13.8">
      <c r="B438" s="88" t="s">
        <v>854</v>
      </c>
      <c r="C438" s="88" t="s">
        <v>182</v>
      </c>
      <c r="D438" s="90" t="s">
        <v>785</v>
      </c>
      <c r="E438" s="89">
        <v>279</v>
      </c>
    </row>
    <row r="439" spans="2:5" ht="13.8">
      <c r="B439" s="88" t="s">
        <v>860</v>
      </c>
      <c r="C439" s="88" t="s">
        <v>182</v>
      </c>
      <c r="D439" s="90" t="s">
        <v>785</v>
      </c>
      <c r="E439" s="89">
        <v>434</v>
      </c>
    </row>
    <row r="440" spans="2:5" ht="13.8">
      <c r="B440" s="88" t="s">
        <v>868</v>
      </c>
      <c r="C440" s="88" t="s">
        <v>182</v>
      </c>
      <c r="D440" s="90" t="s">
        <v>785</v>
      </c>
      <c r="E440" s="89">
        <v>316</v>
      </c>
    </row>
    <row r="441" spans="2:5" ht="13.8">
      <c r="B441" s="88" t="s">
        <v>872</v>
      </c>
      <c r="C441" s="88" t="s">
        <v>182</v>
      </c>
      <c r="D441" s="90" t="s">
        <v>785</v>
      </c>
      <c r="E441" s="89">
        <v>581</v>
      </c>
    </row>
    <row r="442" spans="2:5" ht="13.8">
      <c r="B442" s="88" t="s">
        <v>877</v>
      </c>
      <c r="C442" s="88" t="s">
        <v>182</v>
      </c>
      <c r="D442" s="90" t="s">
        <v>785</v>
      </c>
      <c r="E442" s="89">
        <v>528</v>
      </c>
    </row>
    <row r="443" spans="2:5" ht="13.8">
      <c r="B443" s="88" t="s">
        <v>880</v>
      </c>
      <c r="C443" s="88" t="s">
        <v>182</v>
      </c>
      <c r="D443" s="90" t="s">
        <v>785</v>
      </c>
      <c r="E443" s="89">
        <v>366</v>
      </c>
    </row>
    <row r="444" spans="2:5" ht="13.8">
      <c r="B444" s="88" t="s">
        <v>891</v>
      </c>
      <c r="C444" s="88" t="s">
        <v>182</v>
      </c>
      <c r="D444" s="90" t="s">
        <v>785</v>
      </c>
      <c r="E444" s="89">
        <v>575</v>
      </c>
    </row>
    <row r="445" spans="2:5" ht="13.8">
      <c r="B445" s="88" t="s">
        <v>892</v>
      </c>
      <c r="C445" s="88" t="s">
        <v>182</v>
      </c>
      <c r="D445" s="90" t="s">
        <v>785</v>
      </c>
      <c r="E445" s="89">
        <v>264</v>
      </c>
    </row>
    <row r="446" spans="2:5" ht="13.8">
      <c r="B446" s="88" t="s">
        <v>924</v>
      </c>
      <c r="C446" s="88" t="s">
        <v>182</v>
      </c>
      <c r="D446" s="90" t="s">
        <v>785</v>
      </c>
      <c r="E446" s="89">
        <v>385</v>
      </c>
    </row>
    <row r="447" spans="2:5" ht="13.8">
      <c r="B447" s="88" t="s">
        <v>936</v>
      </c>
      <c r="C447" s="88" t="s">
        <v>182</v>
      </c>
      <c r="D447" s="90" t="s">
        <v>785</v>
      </c>
      <c r="E447" s="89">
        <v>663</v>
      </c>
    </row>
    <row r="448" spans="2:5" ht="13.8">
      <c r="B448" s="88" t="s">
        <v>946</v>
      </c>
      <c r="C448" s="88" t="s">
        <v>182</v>
      </c>
      <c r="D448" s="90" t="s">
        <v>785</v>
      </c>
      <c r="E448" s="89">
        <v>334</v>
      </c>
    </row>
    <row r="449" spans="2:5" ht="13.8">
      <c r="B449" s="88" t="s">
        <v>968</v>
      </c>
      <c r="C449" s="88" t="s">
        <v>182</v>
      </c>
      <c r="D449" s="90" t="s">
        <v>785</v>
      </c>
      <c r="E449" s="89">
        <v>381</v>
      </c>
    </row>
    <row r="450" spans="2:5" ht="13.8">
      <c r="B450" s="88" t="s">
        <v>978</v>
      </c>
      <c r="C450" s="88" t="s">
        <v>182</v>
      </c>
      <c r="D450" s="90" t="s">
        <v>785</v>
      </c>
      <c r="E450" s="89">
        <v>578</v>
      </c>
    </row>
    <row r="451" spans="2:5" ht="13.8">
      <c r="B451" s="88" t="s">
        <v>984</v>
      </c>
      <c r="C451" s="88" t="s">
        <v>182</v>
      </c>
      <c r="D451" s="90" t="s">
        <v>785</v>
      </c>
      <c r="E451" s="89">
        <v>476</v>
      </c>
    </row>
    <row r="452" spans="2:5" ht="13.8">
      <c r="B452" s="88" t="s">
        <v>1013</v>
      </c>
      <c r="C452" s="88" t="s">
        <v>182</v>
      </c>
      <c r="D452" s="90" t="s">
        <v>785</v>
      </c>
      <c r="E452" s="89">
        <v>665</v>
      </c>
    </row>
    <row r="453" spans="2:5" ht="13.8">
      <c r="B453" s="88" t="s">
        <v>1014</v>
      </c>
      <c r="C453" s="88" t="s">
        <v>182</v>
      </c>
      <c r="D453" s="90" t="s">
        <v>785</v>
      </c>
      <c r="E453" s="89">
        <v>479</v>
      </c>
    </row>
    <row r="454" spans="2:5" ht="13.8">
      <c r="B454" s="88" t="s">
        <v>570</v>
      </c>
      <c r="C454" s="88" t="s">
        <v>183</v>
      </c>
      <c r="D454" s="90" t="s">
        <v>562</v>
      </c>
      <c r="E454" s="89">
        <v>183</v>
      </c>
    </row>
    <row r="455" spans="2:5" ht="13.8">
      <c r="B455" s="88" t="s">
        <v>577</v>
      </c>
      <c r="C455" s="88" t="s">
        <v>183</v>
      </c>
      <c r="D455" s="90" t="s">
        <v>562</v>
      </c>
      <c r="E455" s="89">
        <v>151</v>
      </c>
    </row>
    <row r="456" spans="2:5" ht="13.8">
      <c r="B456" s="88" t="s">
        <v>579</v>
      </c>
      <c r="C456" s="88" t="s">
        <v>183</v>
      </c>
      <c r="D456" s="90" t="s">
        <v>562</v>
      </c>
      <c r="E456" s="89">
        <v>338</v>
      </c>
    </row>
    <row r="457" spans="2:5" ht="13.8">
      <c r="B457" s="88" t="s">
        <v>603</v>
      </c>
      <c r="C457" s="88" t="s">
        <v>183</v>
      </c>
      <c r="D457" s="90" t="s">
        <v>562</v>
      </c>
      <c r="E457" s="89">
        <v>296</v>
      </c>
    </row>
    <row r="458" spans="2:5" ht="13.8">
      <c r="B458" s="88" t="s">
        <v>657</v>
      </c>
      <c r="C458" s="88" t="s">
        <v>183</v>
      </c>
      <c r="D458" s="90" t="s">
        <v>562</v>
      </c>
      <c r="E458" s="89">
        <v>241</v>
      </c>
    </row>
    <row r="459" spans="2:5" ht="13.8">
      <c r="B459" s="88" t="s">
        <v>661</v>
      </c>
      <c r="C459" s="88" t="s">
        <v>183</v>
      </c>
      <c r="D459" s="90" t="s">
        <v>562</v>
      </c>
      <c r="E459" s="89">
        <v>286</v>
      </c>
    </row>
    <row r="460" spans="2:5" ht="13.8">
      <c r="B460" s="88" t="s">
        <v>664</v>
      </c>
      <c r="C460" s="88" t="s">
        <v>183</v>
      </c>
      <c r="D460" s="90" t="s">
        <v>562</v>
      </c>
      <c r="E460" s="89">
        <v>276</v>
      </c>
    </row>
    <row r="461" spans="2:5" ht="13.8">
      <c r="B461" s="88" t="s">
        <v>668</v>
      </c>
      <c r="C461" s="88" t="s">
        <v>183</v>
      </c>
      <c r="D461" s="90" t="s">
        <v>562</v>
      </c>
      <c r="E461" s="89">
        <v>443</v>
      </c>
    </row>
    <row r="462" spans="2:5" ht="13.8">
      <c r="B462" s="88" t="s">
        <v>684</v>
      </c>
      <c r="C462" s="88" t="s">
        <v>183</v>
      </c>
      <c r="D462" s="90" t="s">
        <v>562</v>
      </c>
      <c r="E462" s="89">
        <v>370</v>
      </c>
    </row>
    <row r="463" spans="2:5" ht="13.8">
      <c r="B463" s="88" t="s">
        <v>691</v>
      </c>
      <c r="C463" s="88" t="s">
        <v>183</v>
      </c>
      <c r="D463" s="90" t="s">
        <v>562</v>
      </c>
      <c r="E463" s="89">
        <v>474</v>
      </c>
    </row>
    <row r="464" spans="2:5" ht="13.8">
      <c r="B464" s="88" t="s">
        <v>702</v>
      </c>
      <c r="C464" s="88" t="s">
        <v>183</v>
      </c>
      <c r="D464" s="90" t="s">
        <v>562</v>
      </c>
      <c r="E464" s="89">
        <v>572</v>
      </c>
    </row>
    <row r="465" spans="2:5" ht="13.8">
      <c r="B465" s="88" t="s">
        <v>707</v>
      </c>
      <c r="C465" s="88" t="s">
        <v>183</v>
      </c>
      <c r="D465" s="90" t="s">
        <v>562</v>
      </c>
      <c r="E465" s="89">
        <v>260</v>
      </c>
    </row>
    <row r="466" spans="2:5" ht="13.8">
      <c r="B466" s="88" t="s">
        <v>710</v>
      </c>
      <c r="C466" s="88" t="s">
        <v>183</v>
      </c>
      <c r="D466" s="90" t="s">
        <v>562</v>
      </c>
      <c r="E466" s="89">
        <v>289</v>
      </c>
    </row>
    <row r="467" spans="2:5" ht="13.8">
      <c r="B467" s="88" t="s">
        <v>714</v>
      </c>
      <c r="C467" s="88" t="s">
        <v>183</v>
      </c>
      <c r="D467" s="90" t="s">
        <v>562</v>
      </c>
      <c r="E467" s="89">
        <v>473</v>
      </c>
    </row>
    <row r="468" spans="2:5" ht="13.8">
      <c r="B468" s="88" t="s">
        <v>715</v>
      </c>
      <c r="C468" s="88" t="s">
        <v>183</v>
      </c>
      <c r="D468" s="90" t="s">
        <v>562</v>
      </c>
      <c r="E468" s="89">
        <v>366</v>
      </c>
    </row>
    <row r="469" spans="2:5" ht="13.8">
      <c r="B469" s="88" t="s">
        <v>718</v>
      </c>
      <c r="C469" s="88" t="s">
        <v>183</v>
      </c>
      <c r="D469" s="90" t="s">
        <v>562</v>
      </c>
      <c r="E469" s="89">
        <v>203</v>
      </c>
    </row>
    <row r="470" spans="2:5" ht="13.8">
      <c r="B470" s="88" t="s">
        <v>721</v>
      </c>
      <c r="C470" s="88" t="s">
        <v>183</v>
      </c>
      <c r="D470" s="90" t="s">
        <v>562</v>
      </c>
      <c r="E470" s="89">
        <v>342</v>
      </c>
    </row>
    <row r="471" spans="2:5" ht="13.8">
      <c r="B471" s="88" t="s">
        <v>736</v>
      </c>
      <c r="C471" s="88" t="s">
        <v>183</v>
      </c>
      <c r="D471" s="90" t="s">
        <v>562</v>
      </c>
      <c r="E471" s="89">
        <v>496</v>
      </c>
    </row>
    <row r="472" spans="2:5" ht="13.8">
      <c r="B472" s="88" t="s">
        <v>751</v>
      </c>
      <c r="C472" s="88" t="s">
        <v>183</v>
      </c>
      <c r="D472" s="90" t="s">
        <v>562</v>
      </c>
      <c r="E472" s="89">
        <v>276</v>
      </c>
    </row>
    <row r="473" spans="2:5" ht="13.8">
      <c r="B473" s="88" t="s">
        <v>759</v>
      </c>
      <c r="C473" s="88" t="s">
        <v>183</v>
      </c>
      <c r="D473" s="90" t="s">
        <v>562</v>
      </c>
      <c r="E473" s="89">
        <v>367</v>
      </c>
    </row>
    <row r="474" spans="2:5" ht="13.8">
      <c r="B474" s="88" t="s">
        <v>760</v>
      </c>
      <c r="C474" s="88" t="s">
        <v>183</v>
      </c>
      <c r="D474" s="90" t="s">
        <v>562</v>
      </c>
      <c r="E474" s="89">
        <v>510</v>
      </c>
    </row>
    <row r="475" spans="2:5" ht="13.8">
      <c r="B475" s="88" t="s">
        <v>563</v>
      </c>
      <c r="C475" s="88" t="s">
        <v>184</v>
      </c>
      <c r="D475" s="90" t="s">
        <v>562</v>
      </c>
      <c r="E475" s="89">
        <v>169</v>
      </c>
    </row>
    <row r="476" spans="2:5" ht="13.8">
      <c r="B476" s="88" t="s">
        <v>578</v>
      </c>
      <c r="C476" s="88" t="s">
        <v>184</v>
      </c>
      <c r="D476" s="90" t="s">
        <v>562</v>
      </c>
      <c r="E476" s="89">
        <v>102</v>
      </c>
    </row>
    <row r="477" spans="2:5" ht="13.8">
      <c r="B477" s="88" t="s">
        <v>585</v>
      </c>
      <c r="C477" s="88" t="s">
        <v>184</v>
      </c>
      <c r="D477" s="90" t="s">
        <v>562</v>
      </c>
      <c r="E477" s="89">
        <v>42</v>
      </c>
    </row>
    <row r="478" spans="2:5" ht="13.8">
      <c r="B478" s="88" t="s">
        <v>597</v>
      </c>
      <c r="C478" s="88" t="s">
        <v>184</v>
      </c>
      <c r="D478" s="90" t="s">
        <v>562</v>
      </c>
      <c r="E478" s="89">
        <v>113</v>
      </c>
    </row>
    <row r="479" spans="2:5" ht="13.8">
      <c r="B479" s="88" t="s">
        <v>599</v>
      </c>
      <c r="C479" s="88" t="s">
        <v>184</v>
      </c>
      <c r="D479" s="90" t="s">
        <v>562</v>
      </c>
      <c r="E479" s="89">
        <v>217</v>
      </c>
    </row>
    <row r="480" spans="2:5" ht="13.8">
      <c r="B480" s="88" t="s">
        <v>602</v>
      </c>
      <c r="C480" s="88" t="s">
        <v>184</v>
      </c>
      <c r="D480" s="90" t="s">
        <v>562</v>
      </c>
      <c r="E480" s="89">
        <v>137</v>
      </c>
    </row>
    <row r="481" spans="2:5" ht="13.8">
      <c r="B481" s="88" t="s">
        <v>607</v>
      </c>
      <c r="C481" s="88" t="s">
        <v>184</v>
      </c>
      <c r="D481" s="90" t="s">
        <v>562</v>
      </c>
      <c r="E481" s="89">
        <v>71</v>
      </c>
    </row>
    <row r="482" spans="2:5" ht="13.8">
      <c r="B482" s="88" t="s">
        <v>608</v>
      </c>
      <c r="C482" s="88" t="s">
        <v>184</v>
      </c>
      <c r="D482" s="90" t="s">
        <v>562</v>
      </c>
      <c r="E482" s="89">
        <v>45</v>
      </c>
    </row>
    <row r="483" spans="2:5" ht="13.8">
      <c r="B483" s="88" t="s">
        <v>624</v>
      </c>
      <c r="C483" s="88" t="s">
        <v>184</v>
      </c>
      <c r="D483" s="90" t="s">
        <v>562</v>
      </c>
      <c r="E483" s="89">
        <v>34</v>
      </c>
    </row>
    <row r="484" spans="2:5" ht="13.8">
      <c r="B484" s="88" t="s">
        <v>631</v>
      </c>
      <c r="C484" s="88" t="s">
        <v>184</v>
      </c>
      <c r="D484" s="90" t="s">
        <v>562</v>
      </c>
      <c r="E484" s="89">
        <v>102</v>
      </c>
    </row>
    <row r="485" spans="2:5" ht="13.8">
      <c r="B485" s="88" t="s">
        <v>562</v>
      </c>
      <c r="C485" s="88" t="s">
        <v>184</v>
      </c>
      <c r="D485" s="90" t="s">
        <v>562</v>
      </c>
      <c r="E485" s="89"/>
    </row>
    <row r="486" spans="2:5" ht="13.8">
      <c r="B486" s="88" t="s">
        <v>644</v>
      </c>
      <c r="C486" s="88" t="s">
        <v>184</v>
      </c>
      <c r="D486" s="90" t="s">
        <v>562</v>
      </c>
      <c r="E486" s="89">
        <v>94</v>
      </c>
    </row>
    <row r="487" spans="2:5" ht="13.8">
      <c r="B487" s="88" t="s">
        <v>646</v>
      </c>
      <c r="C487" s="88" t="s">
        <v>184</v>
      </c>
      <c r="D487" s="90" t="s">
        <v>562</v>
      </c>
      <c r="E487" s="89">
        <v>160</v>
      </c>
    </row>
    <row r="488" spans="2:5" ht="13.8">
      <c r="B488" s="88" t="s">
        <v>647</v>
      </c>
      <c r="C488" s="88" t="s">
        <v>184</v>
      </c>
      <c r="D488" s="90" t="s">
        <v>562</v>
      </c>
      <c r="E488" s="89">
        <v>143</v>
      </c>
    </row>
    <row r="489" spans="2:5" ht="13.8">
      <c r="B489" s="88" t="s">
        <v>656</v>
      </c>
      <c r="C489" s="88" t="s">
        <v>184</v>
      </c>
      <c r="D489" s="90" t="s">
        <v>562</v>
      </c>
      <c r="E489" s="89">
        <v>177</v>
      </c>
    </row>
    <row r="490" spans="2:5" ht="13.8">
      <c r="B490" s="88" t="s">
        <v>693</v>
      </c>
      <c r="C490" s="88" t="s">
        <v>184</v>
      </c>
      <c r="D490" s="90" t="s">
        <v>562</v>
      </c>
      <c r="E490" s="89">
        <v>91</v>
      </c>
    </row>
    <row r="491" spans="2:5" ht="13.8">
      <c r="B491" s="88" t="s">
        <v>708</v>
      </c>
      <c r="C491" s="88" t="s">
        <v>184</v>
      </c>
      <c r="D491" s="90" t="s">
        <v>562</v>
      </c>
      <c r="E491" s="89">
        <v>83</v>
      </c>
    </row>
    <row r="492" spans="2:5" ht="13.8">
      <c r="B492" s="88" t="s">
        <v>709</v>
      </c>
      <c r="C492" s="88" t="s">
        <v>184</v>
      </c>
      <c r="D492" s="90" t="s">
        <v>562</v>
      </c>
      <c r="E492" s="89">
        <v>132</v>
      </c>
    </row>
    <row r="493" spans="2:5" ht="13.8">
      <c r="B493" s="88" t="s">
        <v>716</v>
      </c>
      <c r="C493" s="88" t="s">
        <v>184</v>
      </c>
      <c r="D493" s="90" t="s">
        <v>562</v>
      </c>
      <c r="E493" s="89">
        <v>112</v>
      </c>
    </row>
    <row r="494" spans="2:5" ht="13.8">
      <c r="B494" s="88" t="s">
        <v>720</v>
      </c>
      <c r="C494" s="88" t="s">
        <v>184</v>
      </c>
      <c r="D494" s="90" t="s">
        <v>562</v>
      </c>
      <c r="E494" s="89">
        <v>54</v>
      </c>
    </row>
    <row r="495" spans="2:5" ht="13.8">
      <c r="B495" s="88" t="s">
        <v>722</v>
      </c>
      <c r="C495" s="88" t="s">
        <v>184</v>
      </c>
      <c r="D495" s="90" t="s">
        <v>562</v>
      </c>
      <c r="E495" s="89">
        <v>57</v>
      </c>
    </row>
    <row r="496" spans="2:5" ht="13.8">
      <c r="B496" s="88" t="s">
        <v>724</v>
      </c>
      <c r="C496" s="88" t="s">
        <v>184</v>
      </c>
      <c r="D496" s="90" t="s">
        <v>562</v>
      </c>
      <c r="E496" s="89">
        <v>128</v>
      </c>
    </row>
    <row r="497" spans="2:5" ht="13.8">
      <c r="B497" s="88" t="s">
        <v>726</v>
      </c>
      <c r="C497" s="88" t="s">
        <v>184</v>
      </c>
      <c r="D497" s="90" t="s">
        <v>562</v>
      </c>
      <c r="E497" s="89">
        <v>256</v>
      </c>
    </row>
    <row r="498" spans="2:5" ht="13.8">
      <c r="B498" s="88" t="s">
        <v>727</v>
      </c>
      <c r="C498" s="88" t="s">
        <v>184</v>
      </c>
      <c r="D498" s="90" t="s">
        <v>562</v>
      </c>
      <c r="E498" s="89">
        <v>65</v>
      </c>
    </row>
    <row r="499" spans="2:5" ht="13.8">
      <c r="B499" s="88" t="s">
        <v>737</v>
      </c>
      <c r="C499" s="88" t="s">
        <v>184</v>
      </c>
      <c r="D499" s="90" t="s">
        <v>562</v>
      </c>
      <c r="E499" s="89">
        <v>70</v>
      </c>
    </row>
    <row r="500" spans="2:5" ht="13.8">
      <c r="B500" s="88" t="s">
        <v>768</v>
      </c>
      <c r="C500" s="88" t="s">
        <v>184</v>
      </c>
      <c r="D500" s="90" t="s">
        <v>562</v>
      </c>
      <c r="E500" s="89">
        <v>99</v>
      </c>
    </row>
    <row r="501" spans="2:5" ht="13.8">
      <c r="B501" s="88" t="s">
        <v>770</v>
      </c>
      <c r="C501" s="88" t="s">
        <v>184</v>
      </c>
      <c r="D501" s="90" t="s">
        <v>562</v>
      </c>
      <c r="E501" s="89">
        <v>96</v>
      </c>
    </row>
    <row r="502" spans="2:5" ht="13.8">
      <c r="B502" s="88" t="s">
        <v>254</v>
      </c>
      <c r="C502" s="88" t="s">
        <v>185</v>
      </c>
      <c r="D502" s="90" t="s">
        <v>251</v>
      </c>
      <c r="E502" s="89">
        <v>90</v>
      </c>
    </row>
    <row r="503" spans="2:5" ht="13.8">
      <c r="B503" s="88" t="s">
        <v>257</v>
      </c>
      <c r="C503" s="88" t="s">
        <v>185</v>
      </c>
      <c r="D503" s="90" t="s">
        <v>251</v>
      </c>
      <c r="E503" s="89">
        <v>10</v>
      </c>
    </row>
    <row r="504" spans="2:5" ht="13.8">
      <c r="B504" s="88" t="s">
        <v>258</v>
      </c>
      <c r="C504" s="88" t="s">
        <v>185</v>
      </c>
      <c r="D504" s="90" t="s">
        <v>251</v>
      </c>
      <c r="E504" s="89">
        <v>121</v>
      </c>
    </row>
    <row r="505" spans="2:5" ht="13.8">
      <c r="B505" s="88" t="s">
        <v>260</v>
      </c>
      <c r="C505" s="88" t="s">
        <v>185</v>
      </c>
      <c r="D505" s="90" t="s">
        <v>251</v>
      </c>
      <c r="E505" s="89">
        <v>88</v>
      </c>
    </row>
    <row r="506" spans="2:5" ht="13.8">
      <c r="B506" s="88" t="s">
        <v>278</v>
      </c>
      <c r="C506" s="88" t="s">
        <v>185</v>
      </c>
      <c r="D506" s="90" t="s">
        <v>251</v>
      </c>
      <c r="E506" s="89">
        <v>104</v>
      </c>
    </row>
    <row r="507" spans="2:5" ht="13.8">
      <c r="B507" s="88" t="s">
        <v>280</v>
      </c>
      <c r="C507" s="88" t="s">
        <v>185</v>
      </c>
      <c r="D507" s="90" t="s">
        <v>251</v>
      </c>
      <c r="E507" s="89">
        <v>147</v>
      </c>
    </row>
    <row r="508" spans="2:5" ht="13.8">
      <c r="B508" s="88" t="s">
        <v>284</v>
      </c>
      <c r="C508" s="88" t="s">
        <v>185</v>
      </c>
      <c r="D508" s="90" t="s">
        <v>251</v>
      </c>
      <c r="E508" s="89">
        <v>33</v>
      </c>
    </row>
    <row r="509" spans="2:5" ht="13.8">
      <c r="B509" s="88" t="s">
        <v>285</v>
      </c>
      <c r="C509" s="88" t="s">
        <v>185</v>
      </c>
      <c r="D509" s="90" t="s">
        <v>251</v>
      </c>
      <c r="E509" s="89">
        <v>5</v>
      </c>
    </row>
    <row r="510" spans="2:5" ht="13.8">
      <c r="B510" s="88" t="s">
        <v>290</v>
      </c>
      <c r="C510" s="88" t="s">
        <v>185</v>
      </c>
      <c r="D510" s="90" t="s">
        <v>251</v>
      </c>
      <c r="E510" s="89">
        <v>15</v>
      </c>
    </row>
    <row r="511" spans="2:5" ht="13.8">
      <c r="B511" s="88" t="s">
        <v>327</v>
      </c>
      <c r="C511" s="88" t="s">
        <v>185</v>
      </c>
      <c r="D511" s="90" t="s">
        <v>251</v>
      </c>
      <c r="E511" s="89">
        <v>147</v>
      </c>
    </row>
    <row r="512" spans="2:5" ht="13.8">
      <c r="B512" s="88" t="s">
        <v>364</v>
      </c>
      <c r="C512" s="88" t="s">
        <v>185</v>
      </c>
      <c r="D512" s="90" t="s">
        <v>251</v>
      </c>
      <c r="E512" s="89">
        <v>4</v>
      </c>
    </row>
    <row r="513" spans="2:5" ht="13.8">
      <c r="B513" s="88" t="s">
        <v>373</v>
      </c>
      <c r="C513" s="88" t="s">
        <v>185</v>
      </c>
      <c r="D513" s="90" t="s">
        <v>251</v>
      </c>
      <c r="E513" s="89">
        <v>27</v>
      </c>
    </row>
    <row r="514" spans="2:5" ht="13.8">
      <c r="B514" s="88" t="s">
        <v>376</v>
      </c>
      <c r="C514" s="88" t="s">
        <v>185</v>
      </c>
      <c r="D514" s="90" t="s">
        <v>251</v>
      </c>
      <c r="E514" s="89">
        <v>28</v>
      </c>
    </row>
    <row r="515" spans="2:5" ht="13.8">
      <c r="B515" s="88" t="s">
        <v>386</v>
      </c>
      <c r="C515" s="88" t="s">
        <v>185</v>
      </c>
      <c r="D515" s="90" t="s">
        <v>251</v>
      </c>
      <c r="E515" s="89">
        <v>20</v>
      </c>
    </row>
    <row r="516" spans="2:5" ht="13.8">
      <c r="B516" s="88" t="s">
        <v>407</v>
      </c>
      <c r="C516" s="88" t="s">
        <v>185</v>
      </c>
      <c r="D516" s="90" t="s">
        <v>251</v>
      </c>
      <c r="E516" s="89">
        <v>259</v>
      </c>
    </row>
    <row r="517" spans="2:5" ht="13.8">
      <c r="B517" s="88" t="s">
        <v>409</v>
      </c>
      <c r="C517" s="88" t="s">
        <v>185</v>
      </c>
      <c r="D517" s="90" t="s">
        <v>251</v>
      </c>
      <c r="E517" s="89">
        <v>16</v>
      </c>
    </row>
    <row r="518" spans="2:5" ht="13.8">
      <c r="B518" s="88" t="s">
        <v>417</v>
      </c>
      <c r="C518" s="88" t="s">
        <v>185</v>
      </c>
      <c r="D518" s="90" t="s">
        <v>251</v>
      </c>
      <c r="E518" s="89">
        <v>10</v>
      </c>
    </row>
    <row r="519" spans="2:5" ht="13.8">
      <c r="B519" s="88" t="s">
        <v>427</v>
      </c>
      <c r="C519" s="88" t="s">
        <v>185</v>
      </c>
      <c r="D519" s="90" t="s">
        <v>251</v>
      </c>
      <c r="E519" s="89">
        <v>142</v>
      </c>
    </row>
    <row r="520" spans="2:5" ht="13.8">
      <c r="B520" s="88" t="s">
        <v>428</v>
      </c>
      <c r="C520" s="88" t="s">
        <v>185</v>
      </c>
      <c r="D520" s="90" t="s">
        <v>251</v>
      </c>
      <c r="E520" s="89">
        <v>8</v>
      </c>
    </row>
    <row r="521" spans="2:5" ht="13.8">
      <c r="B521" s="88" t="s">
        <v>448</v>
      </c>
      <c r="C521" s="88" t="s">
        <v>185</v>
      </c>
      <c r="D521" s="90" t="s">
        <v>251</v>
      </c>
      <c r="E521" s="89">
        <v>114</v>
      </c>
    </row>
    <row r="522" spans="2:5" ht="13.8">
      <c r="B522" s="88" t="s">
        <v>453</v>
      </c>
      <c r="C522" s="88" t="s">
        <v>185</v>
      </c>
      <c r="D522" s="90" t="s">
        <v>251</v>
      </c>
      <c r="E522" s="89">
        <v>71</v>
      </c>
    </row>
    <row r="523" spans="2:5" ht="13.8">
      <c r="B523" s="88" t="s">
        <v>466</v>
      </c>
      <c r="C523" s="88" t="s">
        <v>185</v>
      </c>
      <c r="D523" s="90" t="s">
        <v>251</v>
      </c>
      <c r="E523" s="89">
        <v>129</v>
      </c>
    </row>
    <row r="524" spans="2:5" ht="13.8">
      <c r="B524" s="88" t="s">
        <v>486</v>
      </c>
      <c r="C524" s="88" t="s">
        <v>185</v>
      </c>
      <c r="D524" s="90" t="s">
        <v>251</v>
      </c>
      <c r="E524" s="89">
        <v>15</v>
      </c>
    </row>
    <row r="525" spans="2:5" ht="13.8">
      <c r="B525" s="88" t="s">
        <v>495</v>
      </c>
      <c r="C525" s="88" t="s">
        <v>185</v>
      </c>
      <c r="D525" s="90" t="s">
        <v>251</v>
      </c>
      <c r="E525" s="89">
        <v>143</v>
      </c>
    </row>
    <row r="526" spans="2:5" ht="13.8">
      <c r="B526" s="88" t="s">
        <v>515</v>
      </c>
      <c r="C526" s="88" t="s">
        <v>185</v>
      </c>
      <c r="D526" s="90" t="s">
        <v>251</v>
      </c>
      <c r="E526" s="89">
        <v>10</v>
      </c>
    </row>
    <row r="527" spans="2:5" ht="13.8">
      <c r="B527" s="88" t="s">
        <v>529</v>
      </c>
      <c r="C527" s="88" t="s">
        <v>185</v>
      </c>
      <c r="D527" s="90" t="s">
        <v>251</v>
      </c>
      <c r="E527" s="89">
        <v>128</v>
      </c>
    </row>
    <row r="528" spans="2:5" ht="13.8">
      <c r="B528" s="88" t="s">
        <v>531</v>
      </c>
      <c r="C528" s="88" t="s">
        <v>185</v>
      </c>
      <c r="D528" s="90" t="s">
        <v>251</v>
      </c>
      <c r="E528" s="89">
        <v>136</v>
      </c>
    </row>
    <row r="529" spans="2:5" ht="13.8">
      <c r="B529" s="88" t="s">
        <v>533</v>
      </c>
      <c r="C529" s="88" t="s">
        <v>185</v>
      </c>
      <c r="D529" s="90" t="s">
        <v>251</v>
      </c>
      <c r="E529" s="89">
        <v>34</v>
      </c>
    </row>
    <row r="530" spans="2:5" ht="13.8">
      <c r="B530" s="88" t="s">
        <v>557</v>
      </c>
      <c r="C530" s="88" t="s">
        <v>185</v>
      </c>
      <c r="D530" s="90" t="s">
        <v>251</v>
      </c>
      <c r="E530" s="89">
        <v>142</v>
      </c>
    </row>
    <row r="531" spans="2:5" ht="13.8">
      <c r="B531" s="88" t="s">
        <v>558</v>
      </c>
      <c r="C531" s="88" t="s">
        <v>185</v>
      </c>
      <c r="D531" s="90" t="s">
        <v>251</v>
      </c>
      <c r="E531" s="89">
        <v>10</v>
      </c>
    </row>
    <row r="532" spans="2:5" ht="13.8">
      <c r="B532" s="88" t="s">
        <v>1018</v>
      </c>
      <c r="C532" s="88" t="s">
        <v>186</v>
      </c>
      <c r="D532" s="90" t="s">
        <v>1016</v>
      </c>
      <c r="E532" s="89">
        <v>72</v>
      </c>
    </row>
    <row r="533" spans="2:5" ht="13.8">
      <c r="B533" s="88" t="s">
        <v>1030</v>
      </c>
      <c r="C533" s="88" t="s">
        <v>186</v>
      </c>
      <c r="D533" s="90" t="s">
        <v>1016</v>
      </c>
      <c r="E533" s="89">
        <v>8</v>
      </c>
    </row>
    <row r="534" spans="2:5" ht="13.8">
      <c r="B534" s="88" t="s">
        <v>1079</v>
      </c>
      <c r="C534" s="88" t="s">
        <v>186</v>
      </c>
      <c r="D534" s="90" t="s">
        <v>1016</v>
      </c>
      <c r="E534" s="89">
        <v>126</v>
      </c>
    </row>
    <row r="535" spans="2:5" ht="13.8">
      <c r="B535" s="88" t="s">
        <v>1080</v>
      </c>
      <c r="C535" s="88" t="s">
        <v>186</v>
      </c>
      <c r="D535" s="90" t="s">
        <v>1016</v>
      </c>
      <c r="E535" s="89">
        <v>112</v>
      </c>
    </row>
    <row r="536" spans="2:5" ht="13.8">
      <c r="B536" s="88" t="s">
        <v>1085</v>
      </c>
      <c r="C536" s="88" t="s">
        <v>186</v>
      </c>
      <c r="D536" s="90" t="s">
        <v>1016</v>
      </c>
      <c r="E536" s="89">
        <v>168</v>
      </c>
    </row>
    <row r="537" spans="2:5" ht="13.8">
      <c r="B537" s="88" t="s">
        <v>1096</v>
      </c>
      <c r="C537" s="88" t="s">
        <v>186</v>
      </c>
      <c r="D537" s="90" t="s">
        <v>1016</v>
      </c>
      <c r="E537" s="89">
        <v>348</v>
      </c>
    </row>
    <row r="538" spans="2:5" ht="13.8">
      <c r="B538" s="88" t="s">
        <v>1097</v>
      </c>
      <c r="C538" s="88" t="s">
        <v>186</v>
      </c>
      <c r="D538" s="90" t="s">
        <v>1016</v>
      </c>
      <c r="E538" s="89">
        <v>54</v>
      </c>
    </row>
    <row r="539" spans="2:5" ht="13.8">
      <c r="B539" s="88" t="s">
        <v>1156</v>
      </c>
      <c r="C539" s="88" t="s">
        <v>186</v>
      </c>
      <c r="D539" s="90" t="s">
        <v>1016</v>
      </c>
      <c r="E539" s="89">
        <v>11</v>
      </c>
    </row>
    <row r="540" spans="2:5" ht="13.8">
      <c r="B540" s="88" t="s">
        <v>1158</v>
      </c>
      <c r="C540" s="88" t="s">
        <v>186</v>
      </c>
      <c r="D540" s="90" t="s">
        <v>1016</v>
      </c>
      <c r="E540" s="89">
        <v>7</v>
      </c>
    </row>
    <row r="541" spans="2:5" ht="13.8">
      <c r="B541" s="88" t="s">
        <v>1159</v>
      </c>
      <c r="C541" s="88" t="s">
        <v>186</v>
      </c>
      <c r="D541" s="90" t="s">
        <v>1016</v>
      </c>
      <c r="E541" s="89">
        <v>79</v>
      </c>
    </row>
    <row r="542" spans="2:5" ht="13.8">
      <c r="B542" s="88" t="s">
        <v>1167</v>
      </c>
      <c r="C542" s="88" t="s">
        <v>186</v>
      </c>
      <c r="D542" s="90" t="s">
        <v>1016</v>
      </c>
      <c r="E542" s="89">
        <v>369</v>
      </c>
    </row>
    <row r="543" spans="2:5" ht="13.8">
      <c r="B543" s="88" t="s">
        <v>1176</v>
      </c>
      <c r="C543" s="88" t="s">
        <v>186</v>
      </c>
      <c r="D543" s="90" t="s">
        <v>1016</v>
      </c>
      <c r="E543" s="89">
        <v>133</v>
      </c>
    </row>
    <row r="544" spans="2:5" ht="13.8">
      <c r="B544" s="88" t="s">
        <v>786</v>
      </c>
      <c r="C544" s="88" t="s">
        <v>187</v>
      </c>
      <c r="D544" s="90" t="s">
        <v>785</v>
      </c>
      <c r="E544" s="89">
        <v>642</v>
      </c>
    </row>
    <row r="545" spans="2:5" ht="13.8">
      <c r="B545" s="88" t="s">
        <v>793</v>
      </c>
      <c r="C545" s="88" t="s">
        <v>187</v>
      </c>
      <c r="D545" s="90" t="s">
        <v>785</v>
      </c>
      <c r="E545" s="89">
        <v>237</v>
      </c>
    </row>
    <row r="546" spans="2:5" ht="13.8">
      <c r="B546" s="88" t="s">
        <v>800</v>
      </c>
      <c r="C546" s="88" t="s">
        <v>187</v>
      </c>
      <c r="D546" s="90" t="s">
        <v>785</v>
      </c>
      <c r="E546" s="89">
        <v>345</v>
      </c>
    </row>
    <row r="547" spans="2:5" ht="13.8">
      <c r="B547" s="88" t="s">
        <v>806</v>
      </c>
      <c r="C547" s="88" t="s">
        <v>187</v>
      </c>
      <c r="D547" s="90" t="s">
        <v>785</v>
      </c>
      <c r="E547" s="89">
        <v>297</v>
      </c>
    </row>
    <row r="548" spans="2:5" ht="13.8">
      <c r="B548" s="88" t="s">
        <v>815</v>
      </c>
      <c r="C548" s="88" t="s">
        <v>187</v>
      </c>
      <c r="D548" s="90" t="s">
        <v>785</v>
      </c>
      <c r="E548" s="89">
        <v>318</v>
      </c>
    </row>
    <row r="549" spans="2:5" ht="13.8">
      <c r="B549" s="88" t="s">
        <v>817</v>
      </c>
      <c r="C549" s="88" t="s">
        <v>187</v>
      </c>
      <c r="D549" s="90" t="s">
        <v>785</v>
      </c>
      <c r="E549" s="89">
        <v>567</v>
      </c>
    </row>
    <row r="550" spans="2:5" ht="13.8">
      <c r="B550" s="88" t="s">
        <v>819</v>
      </c>
      <c r="C550" s="88" t="s">
        <v>187</v>
      </c>
      <c r="D550" s="90" t="s">
        <v>785</v>
      </c>
      <c r="E550" s="89">
        <v>233</v>
      </c>
    </row>
    <row r="551" spans="2:5" ht="13.8">
      <c r="B551" s="88" t="s">
        <v>822</v>
      </c>
      <c r="C551" s="88" t="s">
        <v>187</v>
      </c>
      <c r="D551" s="90" t="s">
        <v>785</v>
      </c>
      <c r="E551" s="89">
        <v>388</v>
      </c>
    </row>
    <row r="552" spans="2:5" ht="13.8">
      <c r="B552" s="88" t="s">
        <v>827</v>
      </c>
      <c r="C552" s="88" t="s">
        <v>187</v>
      </c>
      <c r="D552" s="90" t="s">
        <v>785</v>
      </c>
      <c r="E552" s="89">
        <v>267</v>
      </c>
    </row>
    <row r="553" spans="2:5" ht="13.8">
      <c r="B553" s="88" t="s">
        <v>829</v>
      </c>
      <c r="C553" s="88" t="s">
        <v>187</v>
      </c>
      <c r="D553" s="90" t="s">
        <v>785</v>
      </c>
      <c r="E553" s="89">
        <v>379</v>
      </c>
    </row>
    <row r="554" spans="2:5" ht="13.8">
      <c r="B554" s="88" t="s">
        <v>839</v>
      </c>
      <c r="C554" s="88" t="s">
        <v>187</v>
      </c>
      <c r="D554" s="90" t="s">
        <v>785</v>
      </c>
      <c r="E554" s="89">
        <v>421</v>
      </c>
    </row>
    <row r="555" spans="2:5" ht="13.8">
      <c r="B555" s="88" t="s">
        <v>841</v>
      </c>
      <c r="C555" s="88" t="s">
        <v>187</v>
      </c>
      <c r="D555" s="90" t="s">
        <v>785</v>
      </c>
      <c r="E555" s="89">
        <v>321</v>
      </c>
    </row>
    <row r="556" spans="2:5" ht="13.8">
      <c r="B556" s="88" t="s">
        <v>847</v>
      </c>
      <c r="C556" s="88" t="s">
        <v>187</v>
      </c>
      <c r="D556" s="90" t="s">
        <v>785</v>
      </c>
      <c r="E556" s="89">
        <v>358</v>
      </c>
    </row>
    <row r="557" spans="2:5" ht="13.8">
      <c r="B557" s="88" t="s">
        <v>859</v>
      </c>
      <c r="C557" s="88" t="s">
        <v>187</v>
      </c>
      <c r="D557" s="90" t="s">
        <v>785</v>
      </c>
      <c r="E557" s="89">
        <v>499</v>
      </c>
    </row>
    <row r="558" spans="2:5" ht="13.8">
      <c r="B558" s="88" t="s">
        <v>870</v>
      </c>
      <c r="C558" s="88" t="s">
        <v>187</v>
      </c>
      <c r="D558" s="90" t="s">
        <v>785</v>
      </c>
      <c r="E558" s="89">
        <v>455</v>
      </c>
    </row>
    <row r="559" spans="2:5" ht="13.8">
      <c r="B559" s="88" t="s">
        <v>887</v>
      </c>
      <c r="C559" s="88" t="s">
        <v>187</v>
      </c>
      <c r="D559" s="90" t="s">
        <v>785</v>
      </c>
      <c r="E559" s="89">
        <v>314</v>
      </c>
    </row>
    <row r="560" spans="2:5" ht="13.8">
      <c r="B560" s="88" t="s">
        <v>906</v>
      </c>
      <c r="C560" s="88" t="s">
        <v>187</v>
      </c>
      <c r="D560" s="90" t="s">
        <v>785</v>
      </c>
      <c r="E560" s="89">
        <v>205</v>
      </c>
    </row>
    <row r="561" spans="2:5" ht="13.8">
      <c r="B561" s="88" t="s">
        <v>912</v>
      </c>
      <c r="C561" s="88" t="s">
        <v>187</v>
      </c>
      <c r="D561" s="90" t="s">
        <v>785</v>
      </c>
      <c r="E561" s="89">
        <v>286</v>
      </c>
    </row>
    <row r="562" spans="2:5" ht="13.8">
      <c r="B562" s="88" t="s">
        <v>921</v>
      </c>
      <c r="C562" s="88" t="s">
        <v>187</v>
      </c>
      <c r="D562" s="90" t="s">
        <v>785</v>
      </c>
      <c r="E562" s="89">
        <v>452</v>
      </c>
    </row>
    <row r="563" spans="2:5" ht="13.8">
      <c r="B563" s="88" t="s">
        <v>927</v>
      </c>
      <c r="C563" s="88" t="s">
        <v>187</v>
      </c>
      <c r="D563" s="90" t="s">
        <v>785</v>
      </c>
      <c r="E563" s="89">
        <v>463</v>
      </c>
    </row>
    <row r="564" spans="2:5" ht="13.8">
      <c r="B564" s="88" t="s">
        <v>930</v>
      </c>
      <c r="C564" s="88" t="s">
        <v>187</v>
      </c>
      <c r="D564" s="90" t="s">
        <v>785</v>
      </c>
      <c r="E564" s="89">
        <v>276</v>
      </c>
    </row>
    <row r="565" spans="2:5" ht="13.8">
      <c r="B565" s="88" t="s">
        <v>940</v>
      </c>
      <c r="C565" s="88" t="s">
        <v>187</v>
      </c>
      <c r="D565" s="90" t="s">
        <v>785</v>
      </c>
      <c r="E565" s="89">
        <v>363</v>
      </c>
    </row>
    <row r="566" spans="2:5" ht="13.8">
      <c r="B566" s="88" t="s">
        <v>944</v>
      </c>
      <c r="C566" s="88" t="s">
        <v>187</v>
      </c>
      <c r="D566" s="90" t="s">
        <v>785</v>
      </c>
      <c r="E566" s="89">
        <v>315</v>
      </c>
    </row>
    <row r="567" spans="2:5" ht="13.8">
      <c r="B567" s="88" t="s">
        <v>965</v>
      </c>
      <c r="C567" s="88" t="s">
        <v>187</v>
      </c>
      <c r="D567" s="90" t="s">
        <v>785</v>
      </c>
      <c r="E567" s="89">
        <v>281</v>
      </c>
    </row>
    <row r="568" spans="2:5" ht="13.8">
      <c r="B568" s="88" t="s">
        <v>980</v>
      </c>
      <c r="C568" s="88" t="s">
        <v>187</v>
      </c>
      <c r="D568" s="90" t="s">
        <v>785</v>
      </c>
      <c r="E568" s="89">
        <v>208</v>
      </c>
    </row>
    <row r="569" spans="2:5" ht="13.8">
      <c r="B569" s="88" t="s">
        <v>982</v>
      </c>
      <c r="C569" s="88" t="s">
        <v>187</v>
      </c>
      <c r="D569" s="90" t="s">
        <v>785</v>
      </c>
      <c r="E569" s="89">
        <v>387</v>
      </c>
    </row>
    <row r="570" spans="2:5" ht="13.8">
      <c r="B570" s="88" t="s">
        <v>991</v>
      </c>
      <c r="C570" s="88" t="s">
        <v>187</v>
      </c>
      <c r="D570" s="90" t="s">
        <v>785</v>
      </c>
      <c r="E570" s="89">
        <v>201</v>
      </c>
    </row>
    <row r="571" spans="2:5" ht="13.8">
      <c r="B571" s="88" t="s">
        <v>998</v>
      </c>
      <c r="C571" s="88" t="s">
        <v>187</v>
      </c>
      <c r="D571" s="90" t="s">
        <v>785</v>
      </c>
      <c r="E571" s="89">
        <v>235</v>
      </c>
    </row>
    <row r="572" spans="2:5" ht="13.8">
      <c r="B572" s="88" t="s">
        <v>1009</v>
      </c>
      <c r="C572" s="88" t="s">
        <v>187</v>
      </c>
      <c r="D572" s="90" t="s">
        <v>785</v>
      </c>
      <c r="E572" s="89">
        <v>409</v>
      </c>
    </row>
    <row r="573" spans="2:5" ht="13.8">
      <c r="B573" s="88" t="s">
        <v>1010</v>
      </c>
      <c r="C573" s="88" t="s">
        <v>187</v>
      </c>
      <c r="D573" s="90" t="s">
        <v>785</v>
      </c>
      <c r="E573" s="89">
        <v>533</v>
      </c>
    </row>
    <row r="574" spans="2:5" ht="13.8">
      <c r="B574" s="88" t="s">
        <v>255</v>
      </c>
      <c r="C574" s="88" t="s">
        <v>188</v>
      </c>
      <c r="D574" s="90" t="s">
        <v>251</v>
      </c>
      <c r="E574" s="89">
        <v>855</v>
      </c>
    </row>
    <row r="575" spans="2:5" ht="13.8">
      <c r="B575" s="88" t="s">
        <v>276</v>
      </c>
      <c r="C575" s="88" t="s">
        <v>188</v>
      </c>
      <c r="D575" s="90" t="s">
        <v>251</v>
      </c>
      <c r="E575" s="89">
        <v>843</v>
      </c>
    </row>
    <row r="576" spans="2:5" ht="13.8">
      <c r="B576" s="88" t="s">
        <v>286</v>
      </c>
      <c r="C576" s="88" t="s">
        <v>188</v>
      </c>
      <c r="D576" s="90" t="s">
        <v>251</v>
      </c>
      <c r="E576" s="89">
        <v>489</v>
      </c>
    </row>
    <row r="577" spans="2:5" ht="13.8">
      <c r="B577" s="88" t="s">
        <v>317</v>
      </c>
      <c r="C577" s="88" t="s">
        <v>188</v>
      </c>
      <c r="D577" s="90" t="s">
        <v>251</v>
      </c>
      <c r="E577" s="89">
        <v>496</v>
      </c>
    </row>
    <row r="578" spans="2:5" ht="13.8">
      <c r="B578" s="88" t="s">
        <v>322</v>
      </c>
      <c r="C578" s="88" t="s">
        <v>188</v>
      </c>
      <c r="D578" s="90" t="s">
        <v>251</v>
      </c>
      <c r="E578" s="89">
        <v>901</v>
      </c>
    </row>
    <row r="579" spans="2:5" ht="13.8">
      <c r="B579" s="88" t="s">
        <v>619</v>
      </c>
      <c r="C579" s="88" t="s">
        <v>188</v>
      </c>
      <c r="D579" s="90" t="s">
        <v>562</v>
      </c>
      <c r="E579" s="89">
        <v>752</v>
      </c>
    </row>
    <row r="580" spans="2:5" ht="13.8">
      <c r="B580" s="88" t="s">
        <v>336</v>
      </c>
      <c r="C580" s="88" t="s">
        <v>188</v>
      </c>
      <c r="D580" s="90" t="s">
        <v>251</v>
      </c>
      <c r="E580" s="89">
        <v>552</v>
      </c>
    </row>
    <row r="581" spans="2:5" ht="13.8">
      <c r="B581" s="88" t="s">
        <v>352</v>
      </c>
      <c r="C581" s="88" t="s">
        <v>188</v>
      </c>
      <c r="D581" s="90" t="s">
        <v>251</v>
      </c>
      <c r="E581" s="89">
        <v>516</v>
      </c>
    </row>
    <row r="582" spans="2:5" ht="13.8">
      <c r="B582" s="88" t="s">
        <v>354</v>
      </c>
      <c r="C582" s="88" t="s">
        <v>188</v>
      </c>
      <c r="D582" s="90" t="s">
        <v>251</v>
      </c>
      <c r="E582" s="89">
        <v>587</v>
      </c>
    </row>
    <row r="583" spans="2:5" ht="13.8">
      <c r="B583" s="88" t="s">
        <v>363</v>
      </c>
      <c r="C583" s="88" t="s">
        <v>188</v>
      </c>
      <c r="D583" s="90" t="s">
        <v>251</v>
      </c>
      <c r="E583" s="89">
        <v>745</v>
      </c>
    </row>
    <row r="584" spans="2:5" ht="13.8">
      <c r="B584" s="88" t="s">
        <v>365</v>
      </c>
      <c r="C584" s="88" t="s">
        <v>188</v>
      </c>
      <c r="D584" s="90" t="s">
        <v>251</v>
      </c>
      <c r="E584" s="89">
        <v>580</v>
      </c>
    </row>
    <row r="585" spans="2:5" ht="13.8">
      <c r="B585" s="88" t="s">
        <v>366</v>
      </c>
      <c r="C585" s="88" t="s">
        <v>188</v>
      </c>
      <c r="D585" s="90" t="s">
        <v>251</v>
      </c>
      <c r="E585" s="89">
        <v>461</v>
      </c>
    </row>
    <row r="586" spans="2:5" ht="13.8">
      <c r="B586" s="88" t="s">
        <v>371</v>
      </c>
      <c r="C586" s="88" t="s">
        <v>188</v>
      </c>
      <c r="D586" s="90" t="s">
        <v>251</v>
      </c>
      <c r="E586" s="89">
        <v>468</v>
      </c>
    </row>
    <row r="587" spans="2:5" ht="13.8">
      <c r="B587" s="88" t="s">
        <v>372</v>
      </c>
      <c r="C587" s="88" t="s">
        <v>188</v>
      </c>
      <c r="D587" s="90" t="s">
        <v>251</v>
      </c>
      <c r="E587" s="89">
        <v>533</v>
      </c>
    </row>
    <row r="588" spans="2:5" ht="13.8">
      <c r="B588" s="88" t="s">
        <v>385</v>
      </c>
      <c r="C588" s="88" t="s">
        <v>188</v>
      </c>
      <c r="D588" s="90" t="s">
        <v>251</v>
      </c>
      <c r="E588" s="89">
        <v>577</v>
      </c>
    </row>
    <row r="589" spans="2:5" ht="13.8">
      <c r="B589" s="88" t="s">
        <v>392</v>
      </c>
      <c r="C589" s="88" t="s">
        <v>188</v>
      </c>
      <c r="D589" s="90" t="s">
        <v>251</v>
      </c>
      <c r="E589" s="89">
        <v>807</v>
      </c>
    </row>
    <row r="590" spans="2:5" ht="13.8">
      <c r="B590" s="88" t="s">
        <v>402</v>
      </c>
      <c r="C590" s="88" t="s">
        <v>188</v>
      </c>
      <c r="D590" s="90" t="s">
        <v>251</v>
      </c>
      <c r="E590" s="89">
        <v>572</v>
      </c>
    </row>
    <row r="591" spans="2:5" ht="13.8">
      <c r="B591" s="88" t="s">
        <v>404</v>
      </c>
      <c r="C591" s="88" t="s">
        <v>188</v>
      </c>
      <c r="D591" s="90" t="s">
        <v>251</v>
      </c>
      <c r="E591" s="89">
        <v>576</v>
      </c>
    </row>
    <row r="592" spans="2:5" ht="13.8">
      <c r="B592" s="88" t="s">
        <v>405</v>
      </c>
      <c r="C592" s="88" t="s">
        <v>188</v>
      </c>
      <c r="D592" s="90" t="s">
        <v>251</v>
      </c>
      <c r="E592" s="89">
        <v>468</v>
      </c>
    </row>
    <row r="593" spans="2:5" ht="13.8">
      <c r="B593" s="88" t="s">
        <v>415</v>
      </c>
      <c r="C593" s="88" t="s">
        <v>188</v>
      </c>
      <c r="D593" s="90" t="s">
        <v>251</v>
      </c>
      <c r="E593" s="89">
        <v>754</v>
      </c>
    </row>
    <row r="594" spans="2:5" ht="13.8">
      <c r="B594" s="88" t="s">
        <v>425</v>
      </c>
      <c r="C594" s="88" t="s">
        <v>188</v>
      </c>
      <c r="D594" s="90" t="s">
        <v>251</v>
      </c>
      <c r="E594" s="89">
        <v>707</v>
      </c>
    </row>
    <row r="595" spans="2:5" ht="13.8">
      <c r="B595" s="88" t="s">
        <v>437</v>
      </c>
      <c r="C595" s="88" t="s">
        <v>188</v>
      </c>
      <c r="D595" s="90" t="s">
        <v>251</v>
      </c>
      <c r="E595" s="89">
        <v>443</v>
      </c>
    </row>
    <row r="596" spans="2:5" ht="13.8">
      <c r="B596" s="88" t="s">
        <v>440</v>
      </c>
      <c r="C596" s="88" t="s">
        <v>188</v>
      </c>
      <c r="D596" s="90" t="s">
        <v>251</v>
      </c>
      <c r="E596" s="89">
        <v>822</v>
      </c>
    </row>
    <row r="597" spans="2:5" ht="13.8">
      <c r="B597" s="88" t="s">
        <v>446</v>
      </c>
      <c r="C597" s="88" t="s">
        <v>188</v>
      </c>
      <c r="D597" s="90" t="s">
        <v>251</v>
      </c>
      <c r="E597" s="89">
        <v>816</v>
      </c>
    </row>
    <row r="598" spans="2:5" ht="13.8">
      <c r="B598" s="88" t="s">
        <v>450</v>
      </c>
      <c r="C598" s="88" t="s">
        <v>188</v>
      </c>
      <c r="D598" s="90" t="s">
        <v>251</v>
      </c>
      <c r="E598" s="89">
        <v>868</v>
      </c>
    </row>
    <row r="599" spans="2:5" ht="13.8">
      <c r="B599" s="88" t="s">
        <v>452</v>
      </c>
      <c r="C599" s="88" t="s">
        <v>188</v>
      </c>
      <c r="D599" s="90" t="s">
        <v>251</v>
      </c>
      <c r="E599" s="89">
        <v>813</v>
      </c>
    </row>
    <row r="600" spans="2:5" ht="13.8">
      <c r="B600" s="88" t="s">
        <v>465</v>
      </c>
      <c r="C600" s="88" t="s">
        <v>188</v>
      </c>
      <c r="D600" s="90" t="s">
        <v>251</v>
      </c>
      <c r="E600" s="89">
        <v>536</v>
      </c>
    </row>
    <row r="601" spans="2:5" ht="13.8">
      <c r="B601" s="88" t="s">
        <v>471</v>
      </c>
      <c r="C601" s="88" t="s">
        <v>188</v>
      </c>
      <c r="D601" s="90" t="s">
        <v>251</v>
      </c>
      <c r="E601" s="89">
        <v>600</v>
      </c>
    </row>
    <row r="602" spans="2:5" ht="13.8">
      <c r="B602" s="88" t="s">
        <v>475</v>
      </c>
      <c r="C602" s="88" t="s">
        <v>188</v>
      </c>
      <c r="D602" s="90" t="s">
        <v>251</v>
      </c>
      <c r="E602" s="89">
        <v>629</v>
      </c>
    </row>
    <row r="603" spans="2:5" ht="13.8">
      <c r="B603" s="88" t="s">
        <v>476</v>
      </c>
      <c r="C603" s="88" t="s">
        <v>188</v>
      </c>
      <c r="D603" s="90" t="s">
        <v>251</v>
      </c>
      <c r="E603" s="89">
        <v>406</v>
      </c>
    </row>
    <row r="604" spans="2:5" ht="13.8">
      <c r="B604" s="88" t="s">
        <v>483</v>
      </c>
      <c r="C604" s="88" t="s">
        <v>188</v>
      </c>
      <c r="D604" s="90" t="s">
        <v>251</v>
      </c>
      <c r="E604" s="89">
        <v>621</v>
      </c>
    </row>
    <row r="605" spans="2:5" ht="13.8">
      <c r="B605" s="88" t="s">
        <v>488</v>
      </c>
      <c r="C605" s="88" t="s">
        <v>188</v>
      </c>
      <c r="D605" s="90" t="s">
        <v>251</v>
      </c>
      <c r="E605" s="89">
        <v>587</v>
      </c>
    </row>
    <row r="606" spans="2:5" ht="13.8">
      <c r="B606" s="88" t="s">
        <v>492</v>
      </c>
      <c r="C606" s="88" t="s">
        <v>188</v>
      </c>
      <c r="D606" s="90" t="s">
        <v>251</v>
      </c>
      <c r="E606" s="89">
        <v>531</v>
      </c>
    </row>
    <row r="607" spans="2:5" ht="13.8">
      <c r="B607" s="88" t="s">
        <v>496</v>
      </c>
      <c r="C607" s="88" t="s">
        <v>188</v>
      </c>
      <c r="D607" s="90" t="s">
        <v>251</v>
      </c>
      <c r="E607" s="89">
        <v>555</v>
      </c>
    </row>
    <row r="608" spans="2:5" ht="13.8">
      <c r="B608" s="88" t="s">
        <v>498</v>
      </c>
      <c r="C608" s="88" t="s">
        <v>188</v>
      </c>
      <c r="D608" s="90" t="s">
        <v>251</v>
      </c>
      <c r="E608" s="89">
        <v>519</v>
      </c>
    </row>
    <row r="609" spans="2:5" ht="13.8">
      <c r="B609" s="88" t="s">
        <v>501</v>
      </c>
      <c r="C609" s="88" t="s">
        <v>188</v>
      </c>
      <c r="D609" s="90" t="s">
        <v>251</v>
      </c>
      <c r="E609" s="89">
        <v>538</v>
      </c>
    </row>
    <row r="610" spans="2:5" ht="13.8">
      <c r="B610" s="88" t="s">
        <v>502</v>
      </c>
      <c r="C610" s="88" t="s">
        <v>188</v>
      </c>
      <c r="D610" s="90" t="s">
        <v>251</v>
      </c>
      <c r="E610" s="89">
        <v>568</v>
      </c>
    </row>
    <row r="611" spans="2:5" ht="13.8">
      <c r="B611" s="88" t="s">
        <v>507</v>
      </c>
      <c r="C611" s="88" t="s">
        <v>188</v>
      </c>
      <c r="D611" s="90" t="s">
        <v>251</v>
      </c>
      <c r="E611" s="89">
        <v>866</v>
      </c>
    </row>
    <row r="612" spans="2:5" ht="13.8">
      <c r="B612" s="88" t="s">
        <v>508</v>
      </c>
      <c r="C612" s="88" t="s">
        <v>188</v>
      </c>
      <c r="D612" s="90" t="s">
        <v>251</v>
      </c>
      <c r="E612" s="89">
        <v>693</v>
      </c>
    </row>
    <row r="613" spans="2:5" ht="13.8">
      <c r="B613" s="88" t="s">
        <v>518</v>
      </c>
      <c r="C613" s="88" t="s">
        <v>188</v>
      </c>
      <c r="D613" s="90" t="s">
        <v>251</v>
      </c>
      <c r="E613" s="89">
        <v>663</v>
      </c>
    </row>
    <row r="614" spans="2:5" ht="13.8">
      <c r="B614" s="88" t="s">
        <v>520</v>
      </c>
      <c r="C614" s="88" t="s">
        <v>188</v>
      </c>
      <c r="D614" s="90" t="s">
        <v>251</v>
      </c>
      <c r="E614" s="89">
        <v>881</v>
      </c>
    </row>
    <row r="615" spans="2:5" ht="13.8">
      <c r="B615" s="88" t="s">
        <v>521</v>
      </c>
      <c r="C615" s="88" t="s">
        <v>188</v>
      </c>
      <c r="D615" s="90" t="s">
        <v>251</v>
      </c>
      <c r="E615" s="89">
        <v>716</v>
      </c>
    </row>
    <row r="616" spans="2:5" ht="13.8">
      <c r="B616" s="88" t="s">
        <v>526</v>
      </c>
      <c r="C616" s="88" t="s">
        <v>188</v>
      </c>
      <c r="D616" s="90" t="s">
        <v>251</v>
      </c>
      <c r="E616" s="89">
        <v>623</v>
      </c>
    </row>
    <row r="617" spans="2:5" ht="13.8">
      <c r="B617" s="88" t="s">
        <v>527</v>
      </c>
      <c r="C617" s="88" t="s">
        <v>188</v>
      </c>
      <c r="D617" s="90" t="s">
        <v>251</v>
      </c>
      <c r="E617" s="89">
        <v>637</v>
      </c>
    </row>
    <row r="618" spans="2:5" ht="13.8">
      <c r="B618" s="88" t="s">
        <v>528</v>
      </c>
      <c r="C618" s="88" t="s">
        <v>188</v>
      </c>
      <c r="D618" s="90" t="s">
        <v>251</v>
      </c>
      <c r="E618" s="89">
        <v>869</v>
      </c>
    </row>
    <row r="619" spans="2:5" ht="13.8">
      <c r="B619" s="88" t="s">
        <v>532</v>
      </c>
      <c r="C619" s="88" t="s">
        <v>188</v>
      </c>
      <c r="D619" s="90" t="s">
        <v>251</v>
      </c>
      <c r="E619" s="89">
        <v>596</v>
      </c>
    </row>
    <row r="620" spans="2:5" ht="13.8">
      <c r="B620" s="88" t="s">
        <v>534</v>
      </c>
      <c r="C620" s="88" t="s">
        <v>188</v>
      </c>
      <c r="D620" s="90" t="s">
        <v>251</v>
      </c>
      <c r="E620" s="89">
        <v>508</v>
      </c>
    </row>
    <row r="621" spans="2:5" ht="13.8">
      <c r="B621" s="88" t="s">
        <v>547</v>
      </c>
      <c r="C621" s="88" t="s">
        <v>188</v>
      </c>
      <c r="D621" s="90" t="s">
        <v>251</v>
      </c>
      <c r="E621" s="89">
        <v>484</v>
      </c>
    </row>
    <row r="622" spans="2:5" ht="13.8">
      <c r="B622" s="88" t="s">
        <v>765</v>
      </c>
      <c r="C622" s="88" t="s">
        <v>188</v>
      </c>
      <c r="D622" s="90" t="s">
        <v>562</v>
      </c>
      <c r="E622" s="89">
        <v>982</v>
      </c>
    </row>
    <row r="623" spans="2:5" ht="13.8">
      <c r="B623" s="88" t="s">
        <v>772</v>
      </c>
      <c r="C623" s="88" t="s">
        <v>188</v>
      </c>
      <c r="D623" s="90" t="s">
        <v>562</v>
      </c>
      <c r="E623" s="89">
        <v>821</v>
      </c>
    </row>
    <row r="624" spans="2:5" ht="13.8">
      <c r="B624" s="88" t="s">
        <v>553</v>
      </c>
      <c r="C624" s="88" t="s">
        <v>188</v>
      </c>
      <c r="D624" s="90" t="s">
        <v>251</v>
      </c>
      <c r="E624" s="89">
        <v>558</v>
      </c>
    </row>
    <row r="625" spans="2:5" ht="13.8">
      <c r="B625" s="88" t="s">
        <v>784</v>
      </c>
      <c r="C625" s="88" t="s">
        <v>189</v>
      </c>
      <c r="D625" s="90" t="s">
        <v>785</v>
      </c>
      <c r="E625" s="89">
        <v>956</v>
      </c>
    </row>
    <row r="626" spans="2:5" ht="13.8">
      <c r="B626" s="88" t="s">
        <v>843</v>
      </c>
      <c r="C626" s="88" t="s">
        <v>189</v>
      </c>
      <c r="D626" s="90" t="s">
        <v>785</v>
      </c>
      <c r="E626" s="89">
        <v>532</v>
      </c>
    </row>
    <row r="627" spans="2:5" ht="13.8">
      <c r="B627" s="88" t="s">
        <v>857</v>
      </c>
      <c r="C627" s="88" t="s">
        <v>189</v>
      </c>
      <c r="D627" s="90" t="s">
        <v>785</v>
      </c>
      <c r="E627" s="89">
        <v>507</v>
      </c>
    </row>
    <row r="628" spans="2:5" ht="13.8">
      <c r="B628" s="88" t="s">
        <v>873</v>
      </c>
      <c r="C628" s="88" t="s">
        <v>189</v>
      </c>
      <c r="D628" s="90" t="s">
        <v>785</v>
      </c>
      <c r="E628" s="89">
        <v>421</v>
      </c>
    </row>
    <row r="629" spans="2:5" ht="13.8">
      <c r="B629" s="88" t="s">
        <v>886</v>
      </c>
      <c r="C629" s="88" t="s">
        <v>189</v>
      </c>
      <c r="D629" s="90" t="s">
        <v>785</v>
      </c>
      <c r="E629" s="89">
        <v>659</v>
      </c>
    </row>
    <row r="630" spans="2:5" ht="13.8">
      <c r="B630" s="88" t="s">
        <v>900</v>
      </c>
      <c r="C630" s="88" t="s">
        <v>189</v>
      </c>
      <c r="D630" s="90" t="s">
        <v>785</v>
      </c>
      <c r="E630" s="89">
        <v>790</v>
      </c>
    </row>
    <row r="631" spans="2:5" ht="13.8">
      <c r="B631" s="88" t="s">
        <v>937</v>
      </c>
      <c r="C631" s="88" t="s">
        <v>189</v>
      </c>
      <c r="D631" s="90" t="s">
        <v>785</v>
      </c>
      <c r="E631" s="89">
        <v>524</v>
      </c>
    </row>
    <row r="632" spans="2:5" ht="13.8">
      <c r="B632" s="88" t="s">
        <v>954</v>
      </c>
      <c r="C632" s="88" t="s">
        <v>189</v>
      </c>
      <c r="D632" s="90" t="s">
        <v>785</v>
      </c>
      <c r="E632" s="89">
        <v>573</v>
      </c>
    </row>
    <row r="633" spans="2:5" ht="13.8">
      <c r="B633" s="88" t="s">
        <v>956</v>
      </c>
      <c r="C633" s="88" t="s">
        <v>189</v>
      </c>
      <c r="D633" s="90" t="s">
        <v>785</v>
      </c>
      <c r="E633" s="89">
        <v>875</v>
      </c>
    </row>
    <row r="634" spans="2:5" ht="13.8">
      <c r="B634" s="88" t="s">
        <v>962</v>
      </c>
      <c r="C634" s="88" t="s">
        <v>189</v>
      </c>
      <c r="D634" s="90" t="s">
        <v>785</v>
      </c>
      <c r="E634" s="89">
        <v>1002</v>
      </c>
    </row>
    <row r="635" spans="2:5" ht="13.8">
      <c r="B635" s="88" t="s">
        <v>964</v>
      </c>
      <c r="C635" s="88" t="s">
        <v>189</v>
      </c>
      <c r="D635" s="90" t="s">
        <v>785</v>
      </c>
      <c r="E635" s="89">
        <v>729</v>
      </c>
    </row>
    <row r="636" spans="2:5" ht="13.8">
      <c r="B636" s="88" t="s">
        <v>975</v>
      </c>
      <c r="C636" s="88" t="s">
        <v>189</v>
      </c>
      <c r="D636" s="90" t="s">
        <v>785</v>
      </c>
      <c r="E636" s="89">
        <v>572</v>
      </c>
    </row>
    <row r="637" spans="2:5" ht="13.8">
      <c r="B637" s="88" t="s">
        <v>986</v>
      </c>
      <c r="C637" s="88" t="s">
        <v>189</v>
      </c>
      <c r="D637" s="90" t="s">
        <v>785</v>
      </c>
      <c r="E637" s="89">
        <v>1075</v>
      </c>
    </row>
    <row r="638" spans="2:5" ht="13.8">
      <c r="B638" s="88" t="s">
        <v>994</v>
      </c>
      <c r="C638" s="88" t="s">
        <v>189</v>
      </c>
      <c r="D638" s="90" t="s">
        <v>785</v>
      </c>
      <c r="E638" s="89">
        <v>468</v>
      </c>
    </row>
    <row r="639" spans="2:5" ht="13.8">
      <c r="B639" s="88" t="s">
        <v>802</v>
      </c>
      <c r="C639" s="88" t="s">
        <v>190</v>
      </c>
      <c r="D639" s="90" t="s">
        <v>785</v>
      </c>
      <c r="E639" s="89">
        <v>1048</v>
      </c>
    </row>
    <row r="640" spans="2:5" ht="13.8">
      <c r="B640" s="88" t="s">
        <v>808</v>
      </c>
      <c r="C640" s="88" t="s">
        <v>190</v>
      </c>
      <c r="D640" s="90" t="s">
        <v>785</v>
      </c>
      <c r="E640" s="89">
        <v>1076</v>
      </c>
    </row>
    <row r="641" spans="2:5" ht="13.8">
      <c r="B641" s="88" t="s">
        <v>818</v>
      </c>
      <c r="C641" s="88" t="s">
        <v>190</v>
      </c>
      <c r="D641" s="90" t="s">
        <v>785</v>
      </c>
      <c r="E641" s="89">
        <v>591</v>
      </c>
    </row>
    <row r="642" spans="2:5" ht="13.8">
      <c r="B642" s="88" t="s">
        <v>861</v>
      </c>
      <c r="C642" s="88" t="s">
        <v>190</v>
      </c>
      <c r="D642" s="90" t="s">
        <v>785</v>
      </c>
      <c r="E642" s="89">
        <v>1318</v>
      </c>
    </row>
    <row r="643" spans="2:5" ht="13.8">
      <c r="B643" s="88" t="s">
        <v>864</v>
      </c>
      <c r="C643" s="88" t="s">
        <v>190</v>
      </c>
      <c r="D643" s="90" t="s">
        <v>785</v>
      </c>
      <c r="E643" s="89">
        <v>957</v>
      </c>
    </row>
    <row r="644" spans="2:5" ht="13.8">
      <c r="B644" s="88" t="s">
        <v>865</v>
      </c>
      <c r="C644" s="88" t="s">
        <v>190</v>
      </c>
      <c r="D644" s="90" t="s">
        <v>785</v>
      </c>
      <c r="E644" s="89">
        <v>1212</v>
      </c>
    </row>
    <row r="645" spans="2:5" ht="13.8">
      <c r="B645" s="88" t="s">
        <v>866</v>
      </c>
      <c r="C645" s="88" t="s">
        <v>190</v>
      </c>
      <c r="D645" s="90" t="s">
        <v>785</v>
      </c>
      <c r="E645" s="89">
        <v>1294</v>
      </c>
    </row>
    <row r="646" spans="2:5" ht="13.8">
      <c r="B646" s="88" t="s">
        <v>883</v>
      </c>
      <c r="C646" s="88" t="s">
        <v>190</v>
      </c>
      <c r="D646" s="90" t="s">
        <v>785</v>
      </c>
      <c r="E646" s="89">
        <v>919</v>
      </c>
    </row>
    <row r="647" spans="2:5" ht="13.8">
      <c r="B647" s="88" t="s">
        <v>895</v>
      </c>
      <c r="C647" s="88" t="s">
        <v>190</v>
      </c>
      <c r="D647" s="90" t="s">
        <v>785</v>
      </c>
      <c r="E647" s="89">
        <v>1052</v>
      </c>
    </row>
    <row r="648" spans="2:5" ht="13.8">
      <c r="B648" s="88" t="s">
        <v>898</v>
      </c>
      <c r="C648" s="88" t="s">
        <v>190</v>
      </c>
      <c r="D648" s="90" t="s">
        <v>785</v>
      </c>
      <c r="E648" s="89">
        <v>811</v>
      </c>
    </row>
    <row r="649" spans="2:5" ht="13.8">
      <c r="B649" s="88" t="s">
        <v>949</v>
      </c>
      <c r="C649" s="88" t="s">
        <v>190</v>
      </c>
      <c r="D649" s="90" t="s">
        <v>785</v>
      </c>
      <c r="E649" s="89">
        <v>725</v>
      </c>
    </row>
    <row r="650" spans="2:5" ht="13.8">
      <c r="B650" s="88" t="s">
        <v>970</v>
      </c>
      <c r="C650" s="88" t="s">
        <v>190</v>
      </c>
      <c r="D650" s="90" t="s">
        <v>785</v>
      </c>
      <c r="E650" s="89">
        <v>1192</v>
      </c>
    </row>
    <row r="651" spans="2:5" ht="13.8">
      <c r="B651" s="88" t="s">
        <v>971</v>
      </c>
      <c r="C651" s="88" t="s">
        <v>190</v>
      </c>
      <c r="D651" s="90" t="s">
        <v>785</v>
      </c>
      <c r="E651" s="89">
        <v>692</v>
      </c>
    </row>
    <row r="652" spans="2:5" ht="13.8">
      <c r="B652" s="88" t="s">
        <v>981</v>
      </c>
      <c r="C652" s="88" t="s">
        <v>190</v>
      </c>
      <c r="D652" s="90" t="s">
        <v>785</v>
      </c>
      <c r="E652" s="89">
        <v>991</v>
      </c>
    </row>
    <row r="653" spans="2:5" ht="13.8">
      <c r="B653" s="88" t="s">
        <v>996</v>
      </c>
      <c r="C653" s="88" t="s">
        <v>190</v>
      </c>
      <c r="D653" s="90" t="s">
        <v>785</v>
      </c>
      <c r="E653" s="89">
        <v>898</v>
      </c>
    </row>
    <row r="654" spans="2:5" ht="13.8">
      <c r="B654" s="88" t="s">
        <v>573</v>
      </c>
      <c r="C654" s="88" t="s">
        <v>191</v>
      </c>
      <c r="D654" s="90" t="s">
        <v>562</v>
      </c>
      <c r="E654" s="89">
        <v>171</v>
      </c>
    </row>
    <row r="655" spans="2:5" ht="13.8">
      <c r="B655" s="88" t="s">
        <v>594</v>
      </c>
      <c r="C655" s="88" t="s">
        <v>191</v>
      </c>
      <c r="D655" s="90" t="s">
        <v>562</v>
      </c>
      <c r="E655" s="89">
        <v>168</v>
      </c>
    </row>
    <row r="656" spans="2:5" ht="13.8">
      <c r="B656" s="88" t="s">
        <v>613</v>
      </c>
      <c r="C656" s="88" t="s">
        <v>191</v>
      </c>
      <c r="D656" s="90" t="s">
        <v>562</v>
      </c>
      <c r="E656" s="89">
        <v>96</v>
      </c>
    </row>
    <row r="657" spans="2:5" ht="13.8">
      <c r="B657" s="88" t="s">
        <v>614</v>
      </c>
      <c r="C657" s="88" t="s">
        <v>191</v>
      </c>
      <c r="D657" s="90" t="s">
        <v>562</v>
      </c>
      <c r="E657" s="89">
        <v>138</v>
      </c>
    </row>
    <row r="658" spans="2:5" ht="13.8">
      <c r="B658" s="88" t="s">
        <v>621</v>
      </c>
      <c r="C658" s="88" t="s">
        <v>191</v>
      </c>
      <c r="D658" s="90" t="s">
        <v>562</v>
      </c>
      <c r="E658" s="89">
        <v>142</v>
      </c>
    </row>
    <row r="659" spans="2:5" ht="13.8">
      <c r="B659" s="88" t="s">
        <v>629</v>
      </c>
      <c r="C659" s="88" t="s">
        <v>191</v>
      </c>
      <c r="D659" s="90" t="s">
        <v>562</v>
      </c>
      <c r="E659" s="89">
        <v>207</v>
      </c>
    </row>
    <row r="660" spans="2:5" ht="13.8">
      <c r="B660" s="88" t="s">
        <v>676</v>
      </c>
      <c r="C660" s="88" t="s">
        <v>191</v>
      </c>
      <c r="D660" s="90" t="s">
        <v>562</v>
      </c>
      <c r="E660" s="89">
        <v>152</v>
      </c>
    </row>
    <row r="661" spans="2:5" ht="13.8">
      <c r="B661" s="88" t="s">
        <v>688</v>
      </c>
      <c r="C661" s="88" t="s">
        <v>191</v>
      </c>
      <c r="D661" s="90" t="s">
        <v>562</v>
      </c>
      <c r="E661" s="89">
        <v>148</v>
      </c>
    </row>
    <row r="662" spans="2:5" ht="13.8">
      <c r="B662" s="88" t="s">
        <v>728</v>
      </c>
      <c r="C662" s="88" t="s">
        <v>191</v>
      </c>
      <c r="D662" s="90" t="s">
        <v>562</v>
      </c>
      <c r="E662" s="89">
        <v>217</v>
      </c>
    </row>
    <row r="663" spans="2:5" ht="13.8">
      <c r="B663" s="88" t="s">
        <v>740</v>
      </c>
      <c r="C663" s="88" t="s">
        <v>191</v>
      </c>
      <c r="D663" s="90" t="s">
        <v>562</v>
      </c>
      <c r="E663" s="89">
        <v>188</v>
      </c>
    </row>
    <row r="664" spans="2:5" ht="13.8">
      <c r="B664" s="88" t="s">
        <v>771</v>
      </c>
      <c r="C664" s="88" t="s">
        <v>191</v>
      </c>
      <c r="D664" s="90" t="s">
        <v>562</v>
      </c>
      <c r="E664" s="89">
        <v>120</v>
      </c>
    </row>
    <row r="665" spans="2:5" ht="13.8">
      <c r="B665" s="88" t="s">
        <v>1040</v>
      </c>
      <c r="C665" s="88" t="s">
        <v>192</v>
      </c>
      <c r="D665" s="90" t="s">
        <v>1016</v>
      </c>
      <c r="E665" s="89">
        <v>261</v>
      </c>
    </row>
    <row r="666" spans="2:5" ht="13.8">
      <c r="B666" s="88" t="s">
        <v>1044</v>
      </c>
      <c r="C666" s="88" t="s">
        <v>192</v>
      </c>
      <c r="D666" s="90" t="s">
        <v>1016</v>
      </c>
      <c r="E666" s="89">
        <v>372</v>
      </c>
    </row>
    <row r="667" spans="2:5" ht="13.8">
      <c r="B667" s="88" t="s">
        <v>1052</v>
      </c>
      <c r="C667" s="88" t="s">
        <v>192</v>
      </c>
      <c r="D667" s="90" t="s">
        <v>1016</v>
      </c>
      <c r="E667" s="89">
        <v>358</v>
      </c>
    </row>
    <row r="668" spans="2:5" ht="13.8">
      <c r="B668" s="88" t="s">
        <v>1058</v>
      </c>
      <c r="C668" s="88" t="s">
        <v>192</v>
      </c>
      <c r="D668" s="90" t="s">
        <v>1016</v>
      </c>
      <c r="E668" s="89">
        <v>223</v>
      </c>
    </row>
    <row r="669" spans="2:5" ht="13.8">
      <c r="B669" s="88" t="s">
        <v>1066</v>
      </c>
      <c r="C669" s="88" t="s">
        <v>192</v>
      </c>
      <c r="D669" s="90" t="s">
        <v>1016</v>
      </c>
      <c r="E669" s="89">
        <v>533</v>
      </c>
    </row>
    <row r="670" spans="2:5" ht="13.8">
      <c r="B670" s="88" t="s">
        <v>1072</v>
      </c>
      <c r="C670" s="88" t="s">
        <v>192</v>
      </c>
      <c r="D670" s="90" t="s">
        <v>1016</v>
      </c>
      <c r="E670" s="89">
        <v>364</v>
      </c>
    </row>
    <row r="671" spans="2:5" ht="13.8">
      <c r="B671" s="88" t="s">
        <v>1075</v>
      </c>
      <c r="C671" s="88" t="s">
        <v>192</v>
      </c>
      <c r="D671" s="90" t="s">
        <v>1016</v>
      </c>
      <c r="E671" s="89">
        <v>576</v>
      </c>
    </row>
    <row r="672" spans="2:5" ht="13.8">
      <c r="B672" s="88" t="s">
        <v>1086</v>
      </c>
      <c r="C672" s="88" t="s">
        <v>192</v>
      </c>
      <c r="D672" s="90" t="s">
        <v>1016</v>
      </c>
      <c r="E672" s="89">
        <v>321</v>
      </c>
    </row>
    <row r="673" spans="2:5" ht="13.8">
      <c r="B673" s="88" t="s">
        <v>1087</v>
      </c>
      <c r="C673" s="88" t="s">
        <v>192</v>
      </c>
      <c r="D673" s="90" t="s">
        <v>1016</v>
      </c>
      <c r="E673" s="89">
        <v>226</v>
      </c>
    </row>
    <row r="674" spans="2:5" ht="13.8">
      <c r="B674" s="88" t="s">
        <v>1090</v>
      </c>
      <c r="C674" s="88" t="s">
        <v>192</v>
      </c>
      <c r="D674" s="90" t="s">
        <v>1016</v>
      </c>
      <c r="E674" s="89">
        <v>219</v>
      </c>
    </row>
    <row r="675" spans="2:5" ht="13.8">
      <c r="B675" s="88" t="s">
        <v>1093</v>
      </c>
      <c r="C675" s="88" t="s">
        <v>192</v>
      </c>
      <c r="D675" s="90" t="s">
        <v>1016</v>
      </c>
      <c r="E675" s="89">
        <v>315</v>
      </c>
    </row>
    <row r="676" spans="2:5" ht="13.8">
      <c r="B676" s="88" t="s">
        <v>1101</v>
      </c>
      <c r="C676" s="88" t="s">
        <v>192</v>
      </c>
      <c r="D676" s="90" t="s">
        <v>1016</v>
      </c>
      <c r="E676" s="89">
        <v>192</v>
      </c>
    </row>
    <row r="677" spans="2:5" ht="13.8">
      <c r="B677" s="88" t="s">
        <v>1104</v>
      </c>
      <c r="C677" s="88" t="s">
        <v>192</v>
      </c>
      <c r="D677" s="90" t="s">
        <v>1016</v>
      </c>
      <c r="E677" s="89">
        <v>228</v>
      </c>
    </row>
    <row r="678" spans="2:5" ht="13.8">
      <c r="B678" s="88" t="s">
        <v>1114</v>
      </c>
      <c r="C678" s="88" t="s">
        <v>192</v>
      </c>
      <c r="D678" s="90" t="s">
        <v>1016</v>
      </c>
      <c r="E678" s="89">
        <v>743</v>
      </c>
    </row>
    <row r="679" spans="2:5" ht="13.8">
      <c r="B679" s="88" t="s">
        <v>1130</v>
      </c>
      <c r="C679" s="88" t="s">
        <v>192</v>
      </c>
      <c r="D679" s="90" t="s">
        <v>1016</v>
      </c>
      <c r="E679" s="89">
        <v>343</v>
      </c>
    </row>
    <row r="680" spans="2:5" ht="13.8">
      <c r="B680" s="88" t="s">
        <v>1133</v>
      </c>
      <c r="C680" s="88" t="s">
        <v>192</v>
      </c>
      <c r="D680" s="90" t="s">
        <v>1016</v>
      </c>
      <c r="E680" s="89">
        <v>316</v>
      </c>
    </row>
    <row r="681" spans="2:5" ht="13.8">
      <c r="B681" s="88" t="s">
        <v>1134</v>
      </c>
      <c r="C681" s="88" t="s">
        <v>192</v>
      </c>
      <c r="D681" s="90" t="s">
        <v>1016</v>
      </c>
      <c r="E681" s="89">
        <v>463</v>
      </c>
    </row>
    <row r="682" spans="2:5" ht="13.8">
      <c r="B682" s="88" t="s">
        <v>1171</v>
      </c>
      <c r="C682" s="88" t="s">
        <v>192</v>
      </c>
      <c r="D682" s="90" t="s">
        <v>1016</v>
      </c>
      <c r="E682" s="89">
        <v>369</v>
      </c>
    </row>
    <row r="683" spans="2:5" ht="13.8">
      <c r="B683" s="88" t="s">
        <v>1174</v>
      </c>
      <c r="C683" s="88" t="s">
        <v>192</v>
      </c>
      <c r="D683" s="90" t="s">
        <v>1016</v>
      </c>
      <c r="E683" s="89">
        <v>332</v>
      </c>
    </row>
    <row r="684" spans="2:5" ht="13.8">
      <c r="B684" s="88" t="s">
        <v>1177</v>
      </c>
      <c r="C684" s="88" t="s">
        <v>192</v>
      </c>
      <c r="D684" s="90" t="s">
        <v>1016</v>
      </c>
      <c r="E684" s="89">
        <v>650</v>
      </c>
    </row>
    <row r="685" spans="2:5" ht="13.8">
      <c r="B685" s="88" t="s">
        <v>1194</v>
      </c>
      <c r="C685" s="88" t="s">
        <v>192</v>
      </c>
      <c r="D685" s="90" t="s">
        <v>1016</v>
      </c>
      <c r="E685" s="89">
        <v>327</v>
      </c>
    </row>
    <row r="686" spans="2:5" ht="13.8">
      <c r="B686" s="88" t="s">
        <v>1195</v>
      </c>
      <c r="C686" s="88" t="s">
        <v>192</v>
      </c>
      <c r="D686" s="90" t="s">
        <v>1016</v>
      </c>
      <c r="E686" s="89">
        <v>218</v>
      </c>
    </row>
    <row r="687" spans="2:5" ht="13.8">
      <c r="B687" s="88" t="s">
        <v>1094</v>
      </c>
      <c r="C687" s="88" t="s">
        <v>1095</v>
      </c>
      <c r="D687" s="90" t="s">
        <v>1016</v>
      </c>
      <c r="E687" s="89">
        <v>379</v>
      </c>
    </row>
    <row r="688" spans="2:5" ht="13.8">
      <c r="B688" s="88" t="s">
        <v>1035</v>
      </c>
      <c r="C688" s="88" t="s">
        <v>193</v>
      </c>
      <c r="D688" s="90" t="s">
        <v>1016</v>
      </c>
      <c r="E688" s="89">
        <v>70</v>
      </c>
    </row>
    <row r="689" spans="2:5" ht="13.8">
      <c r="B689" s="88" t="s">
        <v>1043</v>
      </c>
      <c r="C689" s="88" t="s">
        <v>193</v>
      </c>
      <c r="D689" s="90" t="s">
        <v>1016</v>
      </c>
      <c r="E689" s="89">
        <v>26</v>
      </c>
    </row>
    <row r="690" spans="2:5" ht="13.8">
      <c r="B690" s="88" t="s">
        <v>1077</v>
      </c>
      <c r="C690" s="88" t="s">
        <v>193</v>
      </c>
      <c r="D690" s="90" t="s">
        <v>1016</v>
      </c>
      <c r="E690" s="89">
        <v>47</v>
      </c>
    </row>
    <row r="691" spans="2:5" ht="13.8">
      <c r="B691" s="88" t="s">
        <v>1082</v>
      </c>
      <c r="C691" s="88" t="s">
        <v>193</v>
      </c>
      <c r="D691" s="90" t="s">
        <v>1016</v>
      </c>
      <c r="E691" s="89">
        <v>73</v>
      </c>
    </row>
    <row r="692" spans="2:5" ht="13.8">
      <c r="B692" s="88" t="s">
        <v>1084</v>
      </c>
      <c r="C692" s="88" t="s">
        <v>193</v>
      </c>
      <c r="D692" s="90" t="s">
        <v>1016</v>
      </c>
      <c r="E692" s="89">
        <v>26</v>
      </c>
    </row>
    <row r="693" spans="2:5" ht="13.8">
      <c r="B693" s="88" t="s">
        <v>1103</v>
      </c>
      <c r="C693" s="88" t="s">
        <v>193</v>
      </c>
      <c r="D693" s="90" t="s">
        <v>1016</v>
      </c>
      <c r="E693" s="89">
        <v>43</v>
      </c>
    </row>
    <row r="694" spans="2:5" ht="13.8">
      <c r="B694" s="88" t="s">
        <v>1111</v>
      </c>
      <c r="C694" s="88" t="s">
        <v>193</v>
      </c>
      <c r="D694" s="90" t="s">
        <v>1016</v>
      </c>
      <c r="E694" s="89">
        <v>38</v>
      </c>
    </row>
    <row r="695" spans="2:5" ht="13.8">
      <c r="B695" s="88" t="s">
        <v>1112</v>
      </c>
      <c r="C695" s="88" t="s">
        <v>193</v>
      </c>
      <c r="D695" s="90" t="s">
        <v>1016</v>
      </c>
      <c r="E695" s="89">
        <v>31</v>
      </c>
    </row>
    <row r="696" spans="2:5" ht="13.8">
      <c r="B696" s="88" t="s">
        <v>1118</v>
      </c>
      <c r="C696" s="88" t="s">
        <v>193</v>
      </c>
      <c r="D696" s="90" t="s">
        <v>1016</v>
      </c>
      <c r="E696" s="89">
        <v>335</v>
      </c>
    </row>
    <row r="697" spans="2:5" ht="13.8">
      <c r="B697" s="88" t="s">
        <v>1140</v>
      </c>
      <c r="C697" s="88" t="s">
        <v>193</v>
      </c>
      <c r="D697" s="90" t="s">
        <v>1016</v>
      </c>
      <c r="E697" s="89">
        <v>174</v>
      </c>
    </row>
    <row r="698" spans="2:5" ht="13.8">
      <c r="B698" s="88" t="s">
        <v>1144</v>
      </c>
      <c r="C698" s="88" t="s">
        <v>193</v>
      </c>
      <c r="D698" s="90" t="s">
        <v>1016</v>
      </c>
      <c r="E698" s="89">
        <v>76</v>
      </c>
    </row>
    <row r="699" spans="2:5" ht="13.8">
      <c r="B699" s="88" t="s">
        <v>1170</v>
      </c>
      <c r="C699" s="88" t="s">
        <v>193</v>
      </c>
      <c r="D699" s="90" t="s">
        <v>1016</v>
      </c>
      <c r="E699" s="89">
        <v>309</v>
      </c>
    </row>
    <row r="700" spans="2:5" ht="13.8">
      <c r="B700" s="88" t="s">
        <v>1172</v>
      </c>
      <c r="C700" s="88" t="s">
        <v>193</v>
      </c>
      <c r="D700" s="90" t="s">
        <v>1016</v>
      </c>
      <c r="E700" s="89">
        <v>164</v>
      </c>
    </row>
    <row r="701" spans="2:5" ht="13.8">
      <c r="B701" s="88" t="s">
        <v>1197</v>
      </c>
      <c r="C701" s="88" t="s">
        <v>193</v>
      </c>
      <c r="D701" s="90" t="s">
        <v>1016</v>
      </c>
      <c r="E701" s="89">
        <v>34</v>
      </c>
    </row>
    <row r="702" spans="2:5" ht="13.8">
      <c r="B702" s="88" t="s">
        <v>595</v>
      </c>
      <c r="C702" s="88" t="s">
        <v>194</v>
      </c>
      <c r="D702" s="90" t="s">
        <v>562</v>
      </c>
      <c r="E702" s="89">
        <v>738</v>
      </c>
    </row>
    <row r="703" spans="2:5" ht="13.8">
      <c r="B703" s="88" t="s">
        <v>596</v>
      </c>
      <c r="C703" s="88" t="s">
        <v>194</v>
      </c>
      <c r="D703" s="90" t="s">
        <v>562</v>
      </c>
      <c r="E703" s="89">
        <v>1303</v>
      </c>
    </row>
    <row r="704" spans="2:5" ht="13.8">
      <c r="B704" s="88" t="s">
        <v>598</v>
      </c>
      <c r="C704" s="88" t="s">
        <v>194</v>
      </c>
      <c r="D704" s="90" t="s">
        <v>562</v>
      </c>
      <c r="E704" s="89">
        <v>947</v>
      </c>
    </row>
    <row r="705" spans="2:5" ht="13.8">
      <c r="B705" s="88" t="s">
        <v>637</v>
      </c>
      <c r="C705" s="88" t="s">
        <v>194</v>
      </c>
      <c r="D705" s="90" t="s">
        <v>562</v>
      </c>
      <c r="E705" s="89">
        <v>919</v>
      </c>
    </row>
    <row r="706" spans="2:5" ht="13.8">
      <c r="B706" s="88" t="s">
        <v>648</v>
      </c>
      <c r="C706" s="88" t="s">
        <v>194</v>
      </c>
      <c r="D706" s="90" t="s">
        <v>562</v>
      </c>
      <c r="E706" s="89">
        <v>983</v>
      </c>
    </row>
    <row r="707" spans="2:5" ht="13.8">
      <c r="B707" s="88" t="s">
        <v>653</v>
      </c>
      <c r="C707" s="88" t="s">
        <v>194</v>
      </c>
      <c r="D707" s="90" t="s">
        <v>562</v>
      </c>
      <c r="E707" s="89">
        <v>1000</v>
      </c>
    </row>
    <row r="708" spans="2:5" ht="13.8">
      <c r="B708" s="88" t="s">
        <v>663</v>
      </c>
      <c r="C708" s="88" t="s">
        <v>194</v>
      </c>
      <c r="D708" s="90" t="s">
        <v>562</v>
      </c>
      <c r="E708" s="89">
        <v>1182</v>
      </c>
    </row>
    <row r="709" spans="2:5" ht="13.8">
      <c r="B709" s="88" t="s">
        <v>667</v>
      </c>
      <c r="C709" s="88" t="s">
        <v>194</v>
      </c>
      <c r="D709" s="90" t="s">
        <v>562</v>
      </c>
      <c r="E709" s="89">
        <v>951</v>
      </c>
    </row>
    <row r="710" spans="2:5" ht="13.8">
      <c r="B710" s="88" t="s">
        <v>678</v>
      </c>
      <c r="C710" s="88" t="s">
        <v>194</v>
      </c>
      <c r="D710" s="90" t="s">
        <v>562</v>
      </c>
      <c r="E710" s="89">
        <v>1226</v>
      </c>
    </row>
    <row r="711" spans="2:5" ht="13.8">
      <c r="B711" s="88" t="s">
        <v>685</v>
      </c>
      <c r="C711" s="88" t="s">
        <v>194</v>
      </c>
      <c r="D711" s="90" t="s">
        <v>562</v>
      </c>
      <c r="E711" s="89">
        <v>1136</v>
      </c>
    </row>
    <row r="712" spans="2:5" ht="13.8">
      <c r="B712" s="88" t="s">
        <v>694</v>
      </c>
      <c r="C712" s="88" t="s">
        <v>194</v>
      </c>
      <c r="D712" s="90" t="s">
        <v>562</v>
      </c>
      <c r="E712" s="89">
        <v>1236</v>
      </c>
    </row>
    <row r="713" spans="2:5" ht="13.8">
      <c r="B713" s="88" t="s">
        <v>697</v>
      </c>
      <c r="C713" s="88" t="s">
        <v>194</v>
      </c>
      <c r="D713" s="90" t="s">
        <v>562</v>
      </c>
      <c r="E713" s="89">
        <v>912</v>
      </c>
    </row>
    <row r="714" spans="2:5" ht="13.8">
      <c r="B714" s="88" t="s">
        <v>699</v>
      </c>
      <c r="C714" s="88" t="s">
        <v>194</v>
      </c>
      <c r="D714" s="90" t="s">
        <v>562</v>
      </c>
      <c r="E714" s="89">
        <v>691</v>
      </c>
    </row>
    <row r="715" spans="2:5" ht="13.8">
      <c r="B715" s="88" t="s">
        <v>719</v>
      </c>
      <c r="C715" s="88" t="s">
        <v>194</v>
      </c>
      <c r="D715" s="90" t="s">
        <v>562</v>
      </c>
      <c r="E715" s="89">
        <v>773</v>
      </c>
    </row>
    <row r="716" spans="2:5" ht="13.8">
      <c r="B716" s="88" t="s">
        <v>731</v>
      </c>
      <c r="C716" s="88" t="s">
        <v>194</v>
      </c>
      <c r="D716" s="90" t="s">
        <v>562</v>
      </c>
      <c r="E716" s="89">
        <v>867</v>
      </c>
    </row>
    <row r="717" spans="2:5" ht="13.8">
      <c r="B717" s="88" t="s">
        <v>742</v>
      </c>
      <c r="C717" s="88" t="s">
        <v>194</v>
      </c>
      <c r="D717" s="90" t="s">
        <v>562</v>
      </c>
      <c r="E717" s="89">
        <v>1265</v>
      </c>
    </row>
    <row r="718" spans="2:5" ht="13.8">
      <c r="B718" s="88" t="s">
        <v>752</v>
      </c>
      <c r="C718" s="88" t="s">
        <v>194</v>
      </c>
      <c r="D718" s="90" t="s">
        <v>562</v>
      </c>
      <c r="E718" s="89">
        <v>1444</v>
      </c>
    </row>
    <row r="719" spans="2:5" ht="13.8">
      <c r="B719" s="88" t="s">
        <v>761</v>
      </c>
      <c r="C719" s="88" t="s">
        <v>194</v>
      </c>
      <c r="D719" s="90" t="s">
        <v>562</v>
      </c>
      <c r="E719" s="89">
        <v>956</v>
      </c>
    </row>
    <row r="720" spans="2:5" ht="13.8">
      <c r="B720" s="88" t="s">
        <v>775</v>
      </c>
      <c r="C720" s="88" t="s">
        <v>194</v>
      </c>
      <c r="D720" s="90" t="s">
        <v>562</v>
      </c>
      <c r="E720" s="89">
        <v>1067</v>
      </c>
    </row>
    <row r="721" spans="2:5" ht="13.8">
      <c r="B721" s="88" t="s">
        <v>834</v>
      </c>
      <c r="C721" s="88" t="s">
        <v>195</v>
      </c>
      <c r="D721" s="90" t="s">
        <v>785</v>
      </c>
      <c r="E721" s="89">
        <v>455</v>
      </c>
    </row>
    <row r="722" spans="2:5" ht="13.8">
      <c r="B722" s="88" t="s">
        <v>850</v>
      </c>
      <c r="C722" s="88" t="s">
        <v>195</v>
      </c>
      <c r="D722" s="90" t="s">
        <v>785</v>
      </c>
      <c r="E722" s="89">
        <v>548</v>
      </c>
    </row>
    <row r="723" spans="2:5" ht="13.8">
      <c r="B723" s="88" t="s">
        <v>863</v>
      </c>
      <c r="C723" s="88" t="s">
        <v>195</v>
      </c>
      <c r="D723" s="90" t="s">
        <v>785</v>
      </c>
      <c r="E723" s="89">
        <v>596</v>
      </c>
    </row>
    <row r="724" spans="2:5" ht="13.8">
      <c r="B724" s="88" t="s">
        <v>879</v>
      </c>
      <c r="C724" s="88" t="s">
        <v>195</v>
      </c>
      <c r="D724" s="90" t="s">
        <v>785</v>
      </c>
      <c r="E724" s="89">
        <v>508</v>
      </c>
    </row>
    <row r="725" spans="2:5" ht="13.8">
      <c r="B725" s="88" t="s">
        <v>881</v>
      </c>
      <c r="C725" s="88" t="s">
        <v>195</v>
      </c>
      <c r="D725" s="90" t="s">
        <v>785</v>
      </c>
      <c r="E725" s="89">
        <v>636</v>
      </c>
    </row>
    <row r="726" spans="2:5" ht="13.8">
      <c r="B726" s="88" t="s">
        <v>884</v>
      </c>
      <c r="C726" s="88" t="s">
        <v>195</v>
      </c>
      <c r="D726" s="90" t="s">
        <v>785</v>
      </c>
      <c r="E726" s="89">
        <v>484</v>
      </c>
    </row>
    <row r="727" spans="2:5" ht="13.8">
      <c r="B727" s="88" t="s">
        <v>889</v>
      </c>
      <c r="C727" s="88" t="s">
        <v>195</v>
      </c>
      <c r="D727" s="90" t="s">
        <v>785</v>
      </c>
      <c r="E727" s="89">
        <v>567</v>
      </c>
    </row>
    <row r="728" spans="2:5" ht="13.8">
      <c r="B728" s="88" t="s">
        <v>905</v>
      </c>
      <c r="C728" s="88" t="s">
        <v>195</v>
      </c>
      <c r="D728" s="90" t="s">
        <v>785</v>
      </c>
      <c r="E728" s="89">
        <v>502</v>
      </c>
    </row>
    <row r="729" spans="2:5" ht="13.8">
      <c r="B729" s="88" t="s">
        <v>914</v>
      </c>
      <c r="C729" s="88" t="s">
        <v>195</v>
      </c>
      <c r="D729" s="90" t="s">
        <v>785</v>
      </c>
      <c r="E729" s="89">
        <v>689</v>
      </c>
    </row>
    <row r="730" spans="2:5" ht="13.8">
      <c r="B730" s="88" t="s">
        <v>915</v>
      </c>
      <c r="C730" s="88" t="s">
        <v>195</v>
      </c>
      <c r="D730" s="90" t="s">
        <v>785</v>
      </c>
      <c r="E730" s="89">
        <v>605</v>
      </c>
    </row>
    <row r="731" spans="2:5" ht="13.8">
      <c r="B731" s="88" t="s">
        <v>923</v>
      </c>
      <c r="C731" s="88" t="s">
        <v>195</v>
      </c>
      <c r="D731" s="90" t="s">
        <v>785</v>
      </c>
      <c r="E731" s="89">
        <v>528</v>
      </c>
    </row>
    <row r="732" spans="2:5" ht="13.8">
      <c r="B732" s="88" t="s">
        <v>934</v>
      </c>
      <c r="C732" s="88" t="s">
        <v>195</v>
      </c>
      <c r="D732" s="90" t="s">
        <v>785</v>
      </c>
      <c r="E732" s="89">
        <v>412</v>
      </c>
    </row>
    <row r="733" spans="2:5" ht="13.8">
      <c r="B733" s="88" t="s">
        <v>950</v>
      </c>
      <c r="C733" s="88" t="s">
        <v>195</v>
      </c>
      <c r="D733" s="90" t="s">
        <v>785</v>
      </c>
      <c r="E733" s="89">
        <v>570</v>
      </c>
    </row>
    <row r="734" spans="2:5" ht="13.8">
      <c r="B734" s="88" t="s">
        <v>955</v>
      </c>
      <c r="C734" s="88" t="s">
        <v>195</v>
      </c>
      <c r="D734" s="90" t="s">
        <v>785</v>
      </c>
      <c r="E734" s="89">
        <v>409</v>
      </c>
    </row>
    <row r="735" spans="2:5" ht="13.8">
      <c r="B735" s="88" t="s">
        <v>957</v>
      </c>
      <c r="C735" s="88" t="s">
        <v>195</v>
      </c>
      <c r="D735" s="90" t="s">
        <v>785</v>
      </c>
      <c r="E735" s="89">
        <v>738</v>
      </c>
    </row>
    <row r="736" spans="2:5" ht="13.8">
      <c r="B736" s="88" t="s">
        <v>958</v>
      </c>
      <c r="C736" s="88" t="s">
        <v>195</v>
      </c>
      <c r="D736" s="90" t="s">
        <v>785</v>
      </c>
      <c r="E736" s="89">
        <v>556</v>
      </c>
    </row>
    <row r="737" spans="2:5" ht="13.8">
      <c r="B737" s="88" t="s">
        <v>961</v>
      </c>
      <c r="C737" s="88" t="s">
        <v>195</v>
      </c>
      <c r="D737" s="90" t="s">
        <v>785</v>
      </c>
      <c r="E737" s="89">
        <v>641</v>
      </c>
    </row>
    <row r="738" spans="2:5" ht="13.8">
      <c r="B738" s="88" t="s">
        <v>976</v>
      </c>
      <c r="C738" s="88" t="s">
        <v>195</v>
      </c>
      <c r="D738" s="90" t="s">
        <v>785</v>
      </c>
      <c r="E738" s="89">
        <v>791</v>
      </c>
    </row>
    <row r="739" spans="2:5" ht="13.8">
      <c r="B739" s="88" t="s">
        <v>979</v>
      </c>
      <c r="C739" s="88" t="s">
        <v>195</v>
      </c>
      <c r="D739" s="90" t="s">
        <v>785</v>
      </c>
      <c r="E739" s="89">
        <v>460</v>
      </c>
    </row>
    <row r="740" spans="2:5" ht="13.8">
      <c r="B740" s="88" t="s">
        <v>983</v>
      </c>
      <c r="C740" s="88" t="s">
        <v>195</v>
      </c>
      <c r="D740" s="90" t="s">
        <v>785</v>
      </c>
      <c r="E740" s="89">
        <v>448</v>
      </c>
    </row>
    <row r="741" spans="2:5" ht="13.8">
      <c r="B741" s="88" t="s">
        <v>989</v>
      </c>
      <c r="C741" s="88" t="s">
        <v>195</v>
      </c>
      <c r="D741" s="90" t="s">
        <v>785</v>
      </c>
      <c r="E741" s="89">
        <v>475</v>
      </c>
    </row>
    <row r="742" spans="2:5" ht="13.8">
      <c r="B742" s="88" t="s">
        <v>788</v>
      </c>
      <c r="C742" s="88" t="s">
        <v>196</v>
      </c>
      <c r="D742" s="90" t="s">
        <v>785</v>
      </c>
      <c r="E742" s="89">
        <v>110</v>
      </c>
    </row>
    <row r="743" spans="2:5" ht="13.8">
      <c r="B743" s="88" t="s">
        <v>789</v>
      </c>
      <c r="C743" s="88" t="s">
        <v>196</v>
      </c>
      <c r="D743" s="90" t="s">
        <v>785</v>
      </c>
      <c r="E743" s="89">
        <v>212</v>
      </c>
    </row>
    <row r="744" spans="2:5" ht="13.8">
      <c r="B744" s="88" t="s">
        <v>792</v>
      </c>
      <c r="C744" s="88" t="s">
        <v>196</v>
      </c>
      <c r="D744" s="90" t="s">
        <v>785</v>
      </c>
      <c r="E744" s="89">
        <v>147</v>
      </c>
    </row>
    <row r="745" spans="2:5" ht="13.8">
      <c r="B745" s="88" t="s">
        <v>795</v>
      </c>
      <c r="C745" s="88" t="s">
        <v>196</v>
      </c>
      <c r="D745" s="90" t="s">
        <v>785</v>
      </c>
      <c r="E745" s="89">
        <v>214</v>
      </c>
    </row>
    <row r="746" spans="2:5" ht="13.8">
      <c r="B746" s="88" t="s">
        <v>796</v>
      </c>
      <c r="C746" s="88" t="s">
        <v>196</v>
      </c>
      <c r="D746" s="90" t="s">
        <v>785</v>
      </c>
      <c r="E746" s="89">
        <v>137</v>
      </c>
    </row>
    <row r="747" spans="2:5" ht="13.8">
      <c r="B747" s="88" t="s">
        <v>797</v>
      </c>
      <c r="C747" s="88" t="s">
        <v>196</v>
      </c>
      <c r="D747" s="90" t="s">
        <v>785</v>
      </c>
      <c r="E747" s="89">
        <v>213</v>
      </c>
    </row>
    <row r="748" spans="2:5" ht="13.8">
      <c r="B748" s="88" t="s">
        <v>798</v>
      </c>
      <c r="C748" s="88" t="s">
        <v>196</v>
      </c>
      <c r="D748" s="90" t="s">
        <v>785</v>
      </c>
      <c r="E748" s="89">
        <v>281</v>
      </c>
    </row>
    <row r="749" spans="2:5" ht="13.8">
      <c r="B749" s="88" t="s">
        <v>799</v>
      </c>
      <c r="C749" s="88" t="s">
        <v>196</v>
      </c>
      <c r="D749" s="90" t="s">
        <v>785</v>
      </c>
      <c r="E749" s="89">
        <v>236</v>
      </c>
    </row>
    <row r="750" spans="2:5" ht="13.8">
      <c r="B750" s="88" t="s">
        <v>801</v>
      </c>
      <c r="C750" s="88" t="s">
        <v>196</v>
      </c>
      <c r="D750" s="90" t="s">
        <v>785</v>
      </c>
      <c r="E750" s="89">
        <v>304</v>
      </c>
    </row>
    <row r="751" spans="2:5" ht="13.8">
      <c r="B751" s="88" t="s">
        <v>803</v>
      </c>
      <c r="C751" s="88" t="s">
        <v>196</v>
      </c>
      <c r="D751" s="90" t="s">
        <v>785</v>
      </c>
      <c r="E751" s="89">
        <v>247</v>
      </c>
    </row>
    <row r="752" spans="2:5" ht="13.8">
      <c r="B752" s="88" t="s">
        <v>804</v>
      </c>
      <c r="C752" s="88" t="s">
        <v>196</v>
      </c>
      <c r="D752" s="90" t="s">
        <v>785</v>
      </c>
      <c r="E752" s="89">
        <v>462</v>
      </c>
    </row>
    <row r="753" spans="2:5" ht="13.8">
      <c r="B753" s="88" t="s">
        <v>805</v>
      </c>
      <c r="C753" s="88" t="s">
        <v>196</v>
      </c>
      <c r="D753" s="90" t="s">
        <v>785</v>
      </c>
      <c r="E753" s="89">
        <v>329</v>
      </c>
    </row>
    <row r="754" spans="2:5" ht="13.8">
      <c r="B754" s="88" t="s">
        <v>807</v>
      </c>
      <c r="C754" s="88" t="s">
        <v>196</v>
      </c>
      <c r="D754" s="90" t="s">
        <v>785</v>
      </c>
      <c r="E754" s="89">
        <v>264</v>
      </c>
    </row>
    <row r="755" spans="2:5" ht="13.8">
      <c r="B755" s="88" t="s">
        <v>814</v>
      </c>
      <c r="C755" s="88" t="s">
        <v>196</v>
      </c>
      <c r="D755" s="90" t="s">
        <v>785</v>
      </c>
      <c r="E755" s="89">
        <v>202</v>
      </c>
    </row>
    <row r="756" spans="2:5" ht="13.8">
      <c r="B756" s="88" t="s">
        <v>816</v>
      </c>
      <c r="C756" s="88" t="s">
        <v>196</v>
      </c>
      <c r="D756" s="90" t="s">
        <v>785</v>
      </c>
      <c r="E756" s="89">
        <v>256</v>
      </c>
    </row>
    <row r="757" spans="2:5" ht="13.8">
      <c r="B757" s="88" t="s">
        <v>833</v>
      </c>
      <c r="C757" s="88" t="s">
        <v>196</v>
      </c>
      <c r="D757" s="90" t="s">
        <v>785</v>
      </c>
      <c r="E757" s="89">
        <v>234</v>
      </c>
    </row>
    <row r="758" spans="2:5" ht="13.8">
      <c r="B758" s="88" t="s">
        <v>858</v>
      </c>
      <c r="C758" s="88" t="s">
        <v>196</v>
      </c>
      <c r="D758" s="90" t="s">
        <v>785</v>
      </c>
      <c r="E758" s="89">
        <v>211</v>
      </c>
    </row>
    <row r="759" spans="2:5" ht="13.8">
      <c r="B759" s="88" t="s">
        <v>874</v>
      </c>
      <c r="C759" s="88" t="s">
        <v>196</v>
      </c>
      <c r="D759" s="90" t="s">
        <v>785</v>
      </c>
      <c r="E759" s="89">
        <v>258</v>
      </c>
    </row>
    <row r="760" spans="2:5" ht="13.8">
      <c r="B760" s="88" t="s">
        <v>878</v>
      </c>
      <c r="C760" s="88" t="s">
        <v>196</v>
      </c>
      <c r="D760" s="90" t="s">
        <v>785</v>
      </c>
      <c r="E760" s="89">
        <v>78</v>
      </c>
    </row>
    <row r="761" spans="2:5" ht="13.8">
      <c r="B761" s="88" t="s">
        <v>897</v>
      </c>
      <c r="C761" s="88" t="s">
        <v>196</v>
      </c>
      <c r="D761" s="90" t="s">
        <v>785</v>
      </c>
      <c r="E761" s="89">
        <v>397</v>
      </c>
    </row>
    <row r="762" spans="2:5" ht="13.8">
      <c r="B762" s="88" t="s">
        <v>785</v>
      </c>
      <c r="C762" s="88" t="s">
        <v>196</v>
      </c>
      <c r="D762" s="90" t="s">
        <v>785</v>
      </c>
      <c r="E762" s="89"/>
    </row>
    <row r="763" spans="2:5" ht="13.8">
      <c r="B763" s="88" t="s">
        <v>902</v>
      </c>
      <c r="C763" s="88" t="s">
        <v>196</v>
      </c>
      <c r="D763" s="90" t="s">
        <v>785</v>
      </c>
      <c r="E763" s="89">
        <v>395</v>
      </c>
    </row>
    <row r="764" spans="2:5" ht="13.8">
      <c r="B764" s="88" t="s">
        <v>904</v>
      </c>
      <c r="C764" s="88" t="s">
        <v>196</v>
      </c>
      <c r="D764" s="90" t="s">
        <v>785</v>
      </c>
      <c r="E764" s="89">
        <v>94</v>
      </c>
    </row>
    <row r="765" spans="2:5" ht="13.8">
      <c r="B765" s="88" t="s">
        <v>913</v>
      </c>
      <c r="C765" s="88" t="s">
        <v>196</v>
      </c>
      <c r="D765" s="90" t="s">
        <v>785</v>
      </c>
      <c r="E765" s="89">
        <v>166</v>
      </c>
    </row>
    <row r="766" spans="2:5" ht="13.8">
      <c r="B766" s="88" t="s">
        <v>941</v>
      </c>
      <c r="C766" s="88" t="s">
        <v>196</v>
      </c>
      <c r="D766" s="90" t="s">
        <v>785</v>
      </c>
      <c r="E766" s="89">
        <v>259</v>
      </c>
    </row>
    <row r="767" spans="2:5" ht="13.8">
      <c r="B767" s="88" t="s">
        <v>948</v>
      </c>
      <c r="C767" s="88" t="s">
        <v>196</v>
      </c>
      <c r="D767" s="90" t="s">
        <v>785</v>
      </c>
      <c r="E767" s="89">
        <v>219</v>
      </c>
    </row>
    <row r="768" spans="2:5" ht="13.8">
      <c r="B768" s="88" t="s">
        <v>953</v>
      </c>
      <c r="C768" s="88" t="s">
        <v>196</v>
      </c>
      <c r="D768" s="90" t="s">
        <v>785</v>
      </c>
      <c r="E768" s="89">
        <v>252</v>
      </c>
    </row>
    <row r="769" spans="2:5" ht="13.8">
      <c r="B769" s="88" t="s">
        <v>963</v>
      </c>
      <c r="C769" s="88" t="s">
        <v>196</v>
      </c>
      <c r="D769" s="90" t="s">
        <v>785</v>
      </c>
      <c r="E769" s="89">
        <v>201</v>
      </c>
    </row>
    <row r="770" spans="2:5" ht="13.8">
      <c r="B770" s="88" t="s">
        <v>972</v>
      </c>
      <c r="C770" s="88" t="s">
        <v>196</v>
      </c>
      <c r="D770" s="90" t="s">
        <v>785</v>
      </c>
      <c r="E770" s="89">
        <v>118</v>
      </c>
    </row>
    <row r="771" spans="2:5" ht="13.8">
      <c r="B771" s="88" t="s">
        <v>973</v>
      </c>
      <c r="C771" s="88" t="s">
        <v>196</v>
      </c>
      <c r="D771" s="90" t="s">
        <v>785</v>
      </c>
      <c r="E771" s="89">
        <v>152</v>
      </c>
    </row>
    <row r="772" spans="2:5" ht="13.8">
      <c r="B772" s="88" t="s">
        <v>974</v>
      </c>
      <c r="C772" s="88" t="s">
        <v>196</v>
      </c>
      <c r="D772" s="90" t="s">
        <v>785</v>
      </c>
      <c r="E772" s="89">
        <v>211</v>
      </c>
    </row>
    <row r="773" spans="2:5" ht="13.8">
      <c r="B773" s="88" t="s">
        <v>987</v>
      </c>
      <c r="C773" s="88" t="s">
        <v>196</v>
      </c>
      <c r="D773" s="90" t="s">
        <v>785</v>
      </c>
      <c r="E773" s="89">
        <v>287</v>
      </c>
    </row>
    <row r="774" spans="2:5" ht="13.8">
      <c r="B774" s="88" t="s">
        <v>988</v>
      </c>
      <c r="C774" s="88" t="s">
        <v>196</v>
      </c>
      <c r="D774" s="90" t="s">
        <v>785</v>
      </c>
      <c r="E774" s="89">
        <v>214</v>
      </c>
    </row>
    <row r="775" spans="2:5" ht="13.8">
      <c r="B775" s="88" t="s">
        <v>992</v>
      </c>
      <c r="C775" s="88" t="s">
        <v>196</v>
      </c>
      <c r="D775" s="90" t="s">
        <v>785</v>
      </c>
      <c r="E775" s="89">
        <v>119</v>
      </c>
    </row>
    <row r="776" spans="2:5" ht="13.8">
      <c r="B776" s="88" t="s">
        <v>993</v>
      </c>
      <c r="C776" s="88" t="s">
        <v>196</v>
      </c>
      <c r="D776" s="90" t="s">
        <v>785</v>
      </c>
      <c r="E776" s="89">
        <v>197</v>
      </c>
    </row>
    <row r="777" spans="2:5" ht="13.8">
      <c r="B777" s="88" t="s">
        <v>1008</v>
      </c>
      <c r="C777" s="88" t="s">
        <v>196</v>
      </c>
      <c r="D777" s="90" t="s">
        <v>785</v>
      </c>
      <c r="E777" s="89">
        <v>195</v>
      </c>
    </row>
    <row r="778" spans="2:5" ht="13.8">
      <c r="B778" s="88" t="s">
        <v>1011</v>
      </c>
      <c r="C778" s="88" t="s">
        <v>196</v>
      </c>
      <c r="D778" s="90" t="s">
        <v>785</v>
      </c>
      <c r="E778" s="89">
        <v>255</v>
      </c>
    </row>
    <row r="779" spans="2:5" ht="13.8">
      <c r="B779" s="88" t="s">
        <v>567</v>
      </c>
      <c r="C779" s="88" t="s">
        <v>197</v>
      </c>
      <c r="D779" s="90" t="s">
        <v>562</v>
      </c>
      <c r="E779" s="89">
        <v>186</v>
      </c>
    </row>
    <row r="780" spans="2:5" ht="13.8">
      <c r="B780" s="88" t="s">
        <v>568</v>
      </c>
      <c r="C780" s="88" t="s">
        <v>197</v>
      </c>
      <c r="D780" s="90" t="s">
        <v>562</v>
      </c>
      <c r="E780" s="89">
        <v>181</v>
      </c>
    </row>
    <row r="781" spans="2:5" ht="13.8">
      <c r="B781" s="88" t="s">
        <v>569</v>
      </c>
      <c r="C781" s="88" t="s">
        <v>197</v>
      </c>
      <c r="D781" s="90" t="s">
        <v>562</v>
      </c>
      <c r="E781" s="89">
        <v>291</v>
      </c>
    </row>
    <row r="782" spans="2:5" ht="13.8">
      <c r="B782" s="88" t="s">
        <v>582</v>
      </c>
      <c r="C782" s="88" t="s">
        <v>197</v>
      </c>
      <c r="D782" s="90" t="s">
        <v>562</v>
      </c>
      <c r="E782" s="89">
        <v>13</v>
      </c>
    </row>
    <row r="783" spans="2:5" ht="13.8">
      <c r="B783" s="88" t="s">
        <v>587</v>
      </c>
      <c r="C783" s="88" t="s">
        <v>197</v>
      </c>
      <c r="D783" s="90" t="s">
        <v>562</v>
      </c>
      <c r="E783" s="89">
        <v>169</v>
      </c>
    </row>
    <row r="784" spans="2:5" ht="13.8">
      <c r="B784" s="88" t="s">
        <v>588</v>
      </c>
      <c r="C784" s="88" t="s">
        <v>197</v>
      </c>
      <c r="D784" s="90" t="s">
        <v>562</v>
      </c>
      <c r="E784" s="89">
        <v>247</v>
      </c>
    </row>
    <row r="785" spans="2:5" ht="13.8">
      <c r="B785" s="88" t="s">
        <v>592</v>
      </c>
      <c r="C785" s="88" t="s">
        <v>197</v>
      </c>
      <c r="D785" s="90" t="s">
        <v>562</v>
      </c>
      <c r="E785" s="89">
        <v>84</v>
      </c>
    </row>
    <row r="786" spans="2:5" ht="13.8">
      <c r="B786" s="88" t="s">
        <v>606</v>
      </c>
      <c r="C786" s="88" t="s">
        <v>197</v>
      </c>
      <c r="D786" s="90" t="s">
        <v>562</v>
      </c>
      <c r="E786" s="89">
        <v>166</v>
      </c>
    </row>
    <row r="787" spans="2:5" ht="13.8">
      <c r="B787" s="88" t="s">
        <v>625</v>
      </c>
      <c r="C787" s="88" t="s">
        <v>197</v>
      </c>
      <c r="D787" s="90" t="s">
        <v>562</v>
      </c>
      <c r="E787" s="89">
        <v>45</v>
      </c>
    </row>
    <row r="788" spans="2:5" ht="13.8">
      <c r="B788" s="88" t="s">
        <v>335</v>
      </c>
      <c r="C788" s="88" t="s">
        <v>197</v>
      </c>
      <c r="D788" s="90" t="s">
        <v>251</v>
      </c>
      <c r="E788" s="89">
        <v>45</v>
      </c>
    </row>
    <row r="789" spans="2:5" ht="13.8">
      <c r="B789" s="88" t="s">
        <v>640</v>
      </c>
      <c r="C789" s="88" t="s">
        <v>197</v>
      </c>
      <c r="D789" s="90" t="s">
        <v>562</v>
      </c>
      <c r="E789" s="89">
        <v>189</v>
      </c>
    </row>
    <row r="790" spans="2:5" ht="13.8">
      <c r="B790" s="88" t="s">
        <v>652</v>
      </c>
      <c r="C790" s="88" t="s">
        <v>197</v>
      </c>
      <c r="D790" s="90" t="s">
        <v>562</v>
      </c>
      <c r="E790" s="89">
        <v>5</v>
      </c>
    </row>
    <row r="791" spans="2:5" ht="13.8">
      <c r="B791" s="88" t="s">
        <v>655</v>
      </c>
      <c r="C791" s="88" t="s">
        <v>197</v>
      </c>
      <c r="D791" s="90" t="s">
        <v>562</v>
      </c>
      <c r="E791" s="89">
        <v>100</v>
      </c>
    </row>
    <row r="792" spans="2:5" ht="13.8">
      <c r="B792" s="88" t="s">
        <v>659</v>
      </c>
      <c r="C792" s="88" t="s">
        <v>197</v>
      </c>
      <c r="D792" s="90" t="s">
        <v>562</v>
      </c>
      <c r="E792" s="89">
        <v>164</v>
      </c>
    </row>
    <row r="793" spans="2:5" ht="13.8">
      <c r="B793" s="88" t="s">
        <v>670</v>
      </c>
      <c r="C793" s="88" t="s">
        <v>197</v>
      </c>
      <c r="D793" s="90" t="s">
        <v>562</v>
      </c>
      <c r="E793" s="89">
        <v>340</v>
      </c>
    </row>
    <row r="794" spans="2:5" ht="13.8">
      <c r="B794" s="88" t="s">
        <v>698</v>
      </c>
      <c r="C794" s="88" t="s">
        <v>197</v>
      </c>
      <c r="D794" s="90" t="s">
        <v>562</v>
      </c>
      <c r="E794" s="89">
        <v>96</v>
      </c>
    </row>
    <row r="795" spans="2:5" ht="13.8">
      <c r="B795" s="88" t="s">
        <v>701</v>
      </c>
      <c r="C795" s="88" t="s">
        <v>197</v>
      </c>
      <c r="D795" s="90" t="s">
        <v>562</v>
      </c>
      <c r="E795" s="89">
        <v>84</v>
      </c>
    </row>
    <row r="796" spans="2:5" ht="13.8">
      <c r="B796" s="88" t="s">
        <v>703</v>
      </c>
      <c r="C796" s="88" t="s">
        <v>197</v>
      </c>
      <c r="D796" s="90" t="s">
        <v>562</v>
      </c>
      <c r="E796" s="89">
        <v>98</v>
      </c>
    </row>
    <row r="797" spans="2:5" ht="13.8">
      <c r="B797" s="88" t="s">
        <v>712</v>
      </c>
      <c r="C797" s="88" t="s">
        <v>197</v>
      </c>
      <c r="D797" s="90" t="s">
        <v>562</v>
      </c>
      <c r="E797" s="89">
        <v>402</v>
      </c>
    </row>
    <row r="798" spans="2:5" ht="13.8">
      <c r="B798" s="88" t="s">
        <v>717</v>
      </c>
      <c r="C798" s="88" t="s">
        <v>197</v>
      </c>
      <c r="D798" s="90" t="s">
        <v>562</v>
      </c>
      <c r="E798" s="89">
        <v>803</v>
      </c>
    </row>
    <row r="799" spans="2:5" ht="13.8">
      <c r="B799" s="88" t="s">
        <v>723</v>
      </c>
      <c r="C799" s="88" t="s">
        <v>197</v>
      </c>
      <c r="D799" s="90" t="s">
        <v>562</v>
      </c>
      <c r="E799" s="89">
        <v>160</v>
      </c>
    </row>
    <row r="800" spans="2:5" ht="13.8">
      <c r="B800" s="88" t="s">
        <v>733</v>
      </c>
      <c r="C800" s="88" t="s">
        <v>197</v>
      </c>
      <c r="D800" s="90" t="s">
        <v>562</v>
      </c>
      <c r="E800" s="89">
        <v>142</v>
      </c>
    </row>
    <row r="801" spans="2:5" ht="13.8">
      <c r="B801" s="88" t="s">
        <v>743</v>
      </c>
      <c r="C801" s="88" t="s">
        <v>197</v>
      </c>
      <c r="D801" s="90" t="s">
        <v>562</v>
      </c>
      <c r="E801" s="89">
        <v>76</v>
      </c>
    </row>
    <row r="802" spans="2:5" ht="13.8">
      <c r="B802" s="88" t="s">
        <v>745</v>
      </c>
      <c r="C802" s="88" t="s">
        <v>197</v>
      </c>
      <c r="D802" s="90" t="s">
        <v>562</v>
      </c>
      <c r="E802" s="89">
        <v>816</v>
      </c>
    </row>
    <row r="803" spans="2:5" ht="13.8">
      <c r="B803" s="88" t="s">
        <v>753</v>
      </c>
      <c r="C803" s="88" t="s">
        <v>197</v>
      </c>
      <c r="D803" s="90" t="s">
        <v>562</v>
      </c>
      <c r="E803" s="89">
        <v>5</v>
      </c>
    </row>
    <row r="804" spans="2:5" ht="13.8">
      <c r="B804" s="88" t="s">
        <v>766</v>
      </c>
      <c r="C804" s="88" t="s">
        <v>197</v>
      </c>
      <c r="D804" s="90" t="s">
        <v>562</v>
      </c>
      <c r="E804" s="89">
        <v>93</v>
      </c>
    </row>
    <row r="805" spans="2:5" ht="13.8">
      <c r="B805" s="88" t="s">
        <v>782</v>
      </c>
      <c r="C805" s="88" t="s">
        <v>197</v>
      </c>
      <c r="D805" s="90" t="s">
        <v>562</v>
      </c>
      <c r="E805" s="89">
        <v>122</v>
      </c>
    </row>
    <row r="806" spans="2:5" ht="13.8">
      <c r="B806" s="88" t="s">
        <v>844</v>
      </c>
      <c r="C806" s="88" t="s">
        <v>198</v>
      </c>
      <c r="D806" s="90" t="s">
        <v>785</v>
      </c>
      <c r="E806" s="89">
        <v>657</v>
      </c>
    </row>
    <row r="807" spans="2:5" ht="13.8">
      <c r="B807" s="88" t="s">
        <v>853</v>
      </c>
      <c r="C807" s="88" t="s">
        <v>198</v>
      </c>
      <c r="D807" s="90" t="s">
        <v>785</v>
      </c>
      <c r="E807" s="89">
        <v>500</v>
      </c>
    </row>
    <row r="808" spans="2:5" ht="13.8">
      <c r="B808" s="88" t="s">
        <v>856</v>
      </c>
      <c r="C808" s="88" t="s">
        <v>198</v>
      </c>
      <c r="D808" s="90" t="s">
        <v>785</v>
      </c>
      <c r="E808" s="89">
        <v>1004</v>
      </c>
    </row>
    <row r="809" spans="2:5" ht="13.8">
      <c r="B809" s="88" t="s">
        <v>885</v>
      </c>
      <c r="C809" s="88" t="s">
        <v>198</v>
      </c>
      <c r="D809" s="90" t="s">
        <v>785</v>
      </c>
      <c r="E809" s="89">
        <v>840</v>
      </c>
    </row>
    <row r="810" spans="2:5" ht="13.8">
      <c r="B810" s="88" t="s">
        <v>896</v>
      </c>
      <c r="C810" s="88" t="s">
        <v>198</v>
      </c>
      <c r="D810" s="90" t="s">
        <v>785</v>
      </c>
      <c r="E810" s="89">
        <v>834</v>
      </c>
    </row>
    <row r="811" spans="2:5" ht="13.8">
      <c r="B811" s="88" t="s">
        <v>901</v>
      </c>
      <c r="C811" s="88" t="s">
        <v>198</v>
      </c>
      <c r="D811" s="90" t="s">
        <v>785</v>
      </c>
      <c r="E811" s="89">
        <v>855</v>
      </c>
    </row>
    <row r="812" spans="2:5" ht="13.8">
      <c r="B812" s="88" t="s">
        <v>909</v>
      </c>
      <c r="C812" s="88" t="s">
        <v>198</v>
      </c>
      <c r="D812" s="90" t="s">
        <v>785</v>
      </c>
      <c r="E812" s="89">
        <v>667</v>
      </c>
    </row>
    <row r="813" spans="2:5" ht="13.8">
      <c r="B813" s="88" t="s">
        <v>918</v>
      </c>
      <c r="C813" s="88" t="s">
        <v>198</v>
      </c>
      <c r="D813" s="90" t="s">
        <v>785</v>
      </c>
      <c r="E813" s="89">
        <v>610</v>
      </c>
    </row>
    <row r="814" spans="2:5" ht="13.8">
      <c r="B814" s="88" t="s">
        <v>919</v>
      </c>
      <c r="C814" s="88" t="s">
        <v>198</v>
      </c>
      <c r="D814" s="90" t="s">
        <v>785</v>
      </c>
      <c r="E814" s="89">
        <v>1130</v>
      </c>
    </row>
    <row r="815" spans="2:5" ht="13.8">
      <c r="B815" s="88" t="s">
        <v>922</v>
      </c>
      <c r="C815" s="88" t="s">
        <v>198</v>
      </c>
      <c r="D815" s="90" t="s">
        <v>785</v>
      </c>
      <c r="E815" s="89">
        <v>742</v>
      </c>
    </row>
    <row r="816" spans="2:5" ht="13.8">
      <c r="B816" s="88" t="s">
        <v>932</v>
      </c>
      <c r="C816" s="88" t="s">
        <v>198</v>
      </c>
      <c r="D816" s="90" t="s">
        <v>785</v>
      </c>
      <c r="E816" s="89">
        <v>800</v>
      </c>
    </row>
    <row r="817" spans="2:5" ht="13.8">
      <c r="B817" s="88" t="s">
        <v>933</v>
      </c>
      <c r="C817" s="88" t="s">
        <v>198</v>
      </c>
      <c r="D817" s="90" t="s">
        <v>785</v>
      </c>
      <c r="E817" s="89">
        <v>823</v>
      </c>
    </row>
    <row r="818" spans="2:5" ht="13.8">
      <c r="B818" s="88" t="s">
        <v>952</v>
      </c>
      <c r="C818" s="88" t="s">
        <v>198</v>
      </c>
      <c r="D818" s="90" t="s">
        <v>785</v>
      </c>
      <c r="E818" s="89">
        <v>611</v>
      </c>
    </row>
    <row r="819" spans="2:5" ht="13.8">
      <c r="B819" s="88" t="s">
        <v>959</v>
      </c>
      <c r="C819" s="88" t="s">
        <v>198</v>
      </c>
      <c r="D819" s="90" t="s">
        <v>785</v>
      </c>
      <c r="E819" s="89">
        <v>925</v>
      </c>
    </row>
    <row r="820" spans="2:5" ht="13.8">
      <c r="B820" s="88" t="s">
        <v>969</v>
      </c>
      <c r="C820" s="88" t="s">
        <v>198</v>
      </c>
      <c r="D820" s="90" t="s">
        <v>785</v>
      </c>
      <c r="E820" s="89">
        <v>664</v>
      </c>
    </row>
    <row r="821" spans="2:5" ht="13.8">
      <c r="B821" s="88" t="s">
        <v>1027</v>
      </c>
      <c r="C821" s="88" t="s">
        <v>199</v>
      </c>
      <c r="D821" s="90" t="s">
        <v>1016</v>
      </c>
      <c r="E821" s="89">
        <v>52</v>
      </c>
    </row>
    <row r="822" spans="2:5" ht="13.8">
      <c r="B822" s="88" t="s">
        <v>1061</v>
      </c>
      <c r="C822" s="88" t="s">
        <v>199</v>
      </c>
      <c r="D822" s="90" t="s">
        <v>1016</v>
      </c>
      <c r="E822" s="89">
        <v>59</v>
      </c>
    </row>
    <row r="823" spans="2:5" ht="13.8">
      <c r="B823" s="88" t="s">
        <v>1064</v>
      </c>
      <c r="C823" s="88" t="s">
        <v>199</v>
      </c>
      <c r="D823" s="90" t="s">
        <v>1016</v>
      </c>
      <c r="E823" s="89">
        <v>81</v>
      </c>
    </row>
    <row r="824" spans="2:5" ht="13.8">
      <c r="B824" s="88" t="s">
        <v>1067</v>
      </c>
      <c r="C824" s="88" t="s">
        <v>199</v>
      </c>
      <c r="D824" s="90" t="s">
        <v>1016</v>
      </c>
      <c r="E824" s="89">
        <v>48</v>
      </c>
    </row>
    <row r="825" spans="2:5" ht="13.8">
      <c r="B825" s="88" t="s">
        <v>1113</v>
      </c>
      <c r="C825" s="88" t="s">
        <v>199</v>
      </c>
      <c r="D825" s="90" t="s">
        <v>1016</v>
      </c>
      <c r="E825" s="89">
        <v>104</v>
      </c>
    </row>
    <row r="826" spans="2:5" ht="13.8">
      <c r="B826" s="88" t="s">
        <v>1115</v>
      </c>
      <c r="C826" s="88" t="s">
        <v>199</v>
      </c>
      <c r="D826" s="90" t="s">
        <v>1016</v>
      </c>
      <c r="E826" s="89">
        <v>93</v>
      </c>
    </row>
    <row r="827" spans="2:5" ht="13.8">
      <c r="B827" s="88" t="s">
        <v>1117</v>
      </c>
      <c r="C827" s="88" t="s">
        <v>199</v>
      </c>
      <c r="D827" s="90" t="s">
        <v>1016</v>
      </c>
      <c r="E827" s="89">
        <v>120</v>
      </c>
    </row>
    <row r="828" spans="2:5" ht="13.8">
      <c r="B828" s="88" t="s">
        <v>1121</v>
      </c>
      <c r="C828" s="88" t="s">
        <v>199</v>
      </c>
      <c r="D828" s="90" t="s">
        <v>1016</v>
      </c>
      <c r="E828" s="89">
        <v>125</v>
      </c>
    </row>
    <row r="829" spans="2:5" ht="13.8">
      <c r="B829" s="88" t="s">
        <v>1127</v>
      </c>
      <c r="C829" s="88" t="s">
        <v>199</v>
      </c>
      <c r="D829" s="90" t="s">
        <v>1016</v>
      </c>
      <c r="E829" s="89">
        <v>98</v>
      </c>
    </row>
    <row r="830" spans="2:5" ht="13.8">
      <c r="B830" s="88" t="s">
        <v>1129</v>
      </c>
      <c r="C830" s="88" t="s">
        <v>199</v>
      </c>
      <c r="D830" s="90" t="s">
        <v>1016</v>
      </c>
      <c r="E830" s="89">
        <v>56</v>
      </c>
    </row>
    <row r="831" spans="2:5" ht="13.8">
      <c r="B831" s="88" t="s">
        <v>1141</v>
      </c>
      <c r="C831" s="88" t="s">
        <v>199</v>
      </c>
      <c r="D831" s="90" t="s">
        <v>1016</v>
      </c>
      <c r="E831" s="89">
        <v>175</v>
      </c>
    </row>
    <row r="832" spans="2:5" ht="13.8">
      <c r="B832" s="88" t="s">
        <v>1145</v>
      </c>
      <c r="C832" s="88" t="s">
        <v>199</v>
      </c>
      <c r="D832" s="90" t="s">
        <v>1016</v>
      </c>
      <c r="E832" s="89">
        <v>28</v>
      </c>
    </row>
    <row r="833" spans="2:5" ht="13.8">
      <c r="B833" s="88" t="s">
        <v>1150</v>
      </c>
      <c r="C833" s="88" t="s">
        <v>199</v>
      </c>
      <c r="D833" s="90" t="s">
        <v>1016</v>
      </c>
      <c r="E833" s="89">
        <v>57</v>
      </c>
    </row>
    <row r="834" spans="2:5" ht="13.8">
      <c r="B834" s="88" t="s">
        <v>1154</v>
      </c>
      <c r="C834" s="88" t="s">
        <v>199</v>
      </c>
      <c r="D834" s="90" t="s">
        <v>1016</v>
      </c>
      <c r="E834" s="89">
        <v>165</v>
      </c>
    </row>
    <row r="835" spans="2:5" ht="13.8">
      <c r="B835" s="88" t="s">
        <v>1155</v>
      </c>
      <c r="C835" s="88" t="s">
        <v>199</v>
      </c>
      <c r="D835" s="90" t="s">
        <v>1016</v>
      </c>
      <c r="E835" s="89">
        <v>2</v>
      </c>
    </row>
    <row r="836" spans="2:5" ht="13.8">
      <c r="B836" s="88" t="s">
        <v>1164</v>
      </c>
      <c r="C836" s="88" t="s">
        <v>199</v>
      </c>
      <c r="D836" s="90" t="s">
        <v>1016</v>
      </c>
      <c r="E836" s="89">
        <v>169</v>
      </c>
    </row>
    <row r="837" spans="2:5" ht="13.8">
      <c r="B837" s="88" t="s">
        <v>1016</v>
      </c>
      <c r="C837" s="88" t="s">
        <v>199</v>
      </c>
      <c r="D837" s="90" t="s">
        <v>1016</v>
      </c>
      <c r="E837" s="89"/>
    </row>
    <row r="838" spans="2:5" ht="13.8">
      <c r="B838" s="88" t="s">
        <v>1173</v>
      </c>
      <c r="C838" s="88" t="s">
        <v>199</v>
      </c>
      <c r="D838" s="90" t="s">
        <v>1016</v>
      </c>
      <c r="E838" s="89">
        <v>15</v>
      </c>
    </row>
    <row r="839" spans="2:5" ht="13.8">
      <c r="B839" s="88" t="s">
        <v>1184</v>
      </c>
      <c r="C839" s="88" t="s">
        <v>199</v>
      </c>
      <c r="D839" s="90" t="s">
        <v>1016</v>
      </c>
      <c r="E839" s="89">
        <v>191</v>
      </c>
    </row>
    <row r="840" spans="2:5" ht="13.8">
      <c r="B840" s="88" t="s">
        <v>1187</v>
      </c>
      <c r="C840" s="88" t="s">
        <v>199</v>
      </c>
      <c r="D840" s="90" t="s">
        <v>1016</v>
      </c>
      <c r="E840" s="89">
        <v>124</v>
      </c>
    </row>
    <row r="841" spans="2:5" ht="13.8">
      <c r="B841" s="88" t="s">
        <v>1192</v>
      </c>
      <c r="C841" s="88" t="s">
        <v>199</v>
      </c>
      <c r="D841" s="90" t="s">
        <v>1016</v>
      </c>
      <c r="E841" s="89">
        <v>45</v>
      </c>
    </row>
    <row r="842" spans="2:5" ht="13.8">
      <c r="B842" s="88" t="s">
        <v>1034</v>
      </c>
      <c r="C842" s="88" t="s">
        <v>200</v>
      </c>
      <c r="D842" s="90" t="s">
        <v>1016</v>
      </c>
      <c r="E842" s="89">
        <v>506</v>
      </c>
    </row>
    <row r="843" spans="2:5" ht="13.8">
      <c r="B843" s="88" t="s">
        <v>1039</v>
      </c>
      <c r="C843" s="88" t="s">
        <v>200</v>
      </c>
      <c r="D843" s="90" t="s">
        <v>1016</v>
      </c>
      <c r="E843" s="89">
        <v>376</v>
      </c>
    </row>
    <row r="844" spans="2:5" ht="13.8">
      <c r="B844" s="88" t="s">
        <v>1049</v>
      </c>
      <c r="C844" s="88" t="s">
        <v>200</v>
      </c>
      <c r="D844" s="90" t="s">
        <v>1016</v>
      </c>
      <c r="E844" s="89">
        <v>286</v>
      </c>
    </row>
    <row r="845" spans="2:5" ht="13.8">
      <c r="B845" s="88" t="s">
        <v>1059</v>
      </c>
      <c r="C845" s="88" t="s">
        <v>200</v>
      </c>
      <c r="D845" s="90" t="s">
        <v>1016</v>
      </c>
      <c r="E845" s="89">
        <v>324</v>
      </c>
    </row>
    <row r="846" spans="2:5" ht="13.8">
      <c r="B846" s="88" t="s">
        <v>1065</v>
      </c>
      <c r="C846" s="88" t="s">
        <v>200</v>
      </c>
      <c r="D846" s="90" t="s">
        <v>1016</v>
      </c>
      <c r="E846" s="89">
        <v>337</v>
      </c>
    </row>
    <row r="847" spans="2:5" ht="13.8">
      <c r="B847" s="88" t="s">
        <v>1073</v>
      </c>
      <c r="C847" s="88" t="s">
        <v>200</v>
      </c>
      <c r="D847" s="90" t="s">
        <v>1016</v>
      </c>
      <c r="E847" s="89">
        <v>487</v>
      </c>
    </row>
    <row r="848" spans="2:5" ht="13.8">
      <c r="B848" s="88" t="s">
        <v>1081</v>
      </c>
      <c r="C848" s="88" t="s">
        <v>200</v>
      </c>
      <c r="D848" s="90" t="s">
        <v>1016</v>
      </c>
      <c r="E848" s="89">
        <v>363</v>
      </c>
    </row>
    <row r="849" spans="2:5" ht="13.8">
      <c r="B849" s="88" t="s">
        <v>1088</v>
      </c>
      <c r="C849" s="88" t="s">
        <v>200</v>
      </c>
      <c r="D849" s="90" t="s">
        <v>1016</v>
      </c>
      <c r="E849" s="89">
        <v>542</v>
      </c>
    </row>
    <row r="850" spans="2:5" ht="13.8">
      <c r="B850" s="88" t="s">
        <v>1124</v>
      </c>
      <c r="C850" s="88" t="s">
        <v>200</v>
      </c>
      <c r="D850" s="90" t="s">
        <v>1016</v>
      </c>
      <c r="E850" s="89">
        <v>189</v>
      </c>
    </row>
    <row r="851" spans="2:5" ht="13.8">
      <c r="B851" s="88" t="s">
        <v>1128</v>
      </c>
      <c r="C851" s="88" t="s">
        <v>200</v>
      </c>
      <c r="D851" s="90" t="s">
        <v>1016</v>
      </c>
      <c r="E851" s="89">
        <v>357</v>
      </c>
    </row>
    <row r="852" spans="2:5" ht="13.8">
      <c r="B852" s="88" t="s">
        <v>1136</v>
      </c>
      <c r="C852" s="88" t="s">
        <v>200</v>
      </c>
      <c r="D852" s="90" t="s">
        <v>1016</v>
      </c>
      <c r="E852" s="89">
        <v>363</v>
      </c>
    </row>
    <row r="853" spans="2:5" ht="13.8">
      <c r="B853" s="88" t="s">
        <v>1186</v>
      </c>
      <c r="C853" s="88" t="s">
        <v>200</v>
      </c>
      <c r="D853" s="90" t="s">
        <v>1016</v>
      </c>
      <c r="E853" s="89">
        <v>450</v>
      </c>
    </row>
    <row r="854" spans="2:5" ht="13.8">
      <c r="B854" s="88" t="s">
        <v>787</v>
      </c>
      <c r="C854" s="88" t="s">
        <v>201</v>
      </c>
      <c r="D854" s="90" t="s">
        <v>785</v>
      </c>
      <c r="E854" s="89">
        <v>337</v>
      </c>
    </row>
    <row r="855" spans="2:5" ht="13.8">
      <c r="B855" s="88" t="s">
        <v>809</v>
      </c>
      <c r="C855" s="88" t="s">
        <v>201</v>
      </c>
      <c r="D855" s="90" t="s">
        <v>785</v>
      </c>
      <c r="E855" s="89">
        <v>335</v>
      </c>
    </row>
    <row r="856" spans="2:5" ht="13.8">
      <c r="B856" s="88" t="s">
        <v>825</v>
      </c>
      <c r="C856" s="88" t="s">
        <v>201</v>
      </c>
      <c r="D856" s="90" t="s">
        <v>785</v>
      </c>
      <c r="E856" s="89">
        <v>373</v>
      </c>
    </row>
    <row r="857" spans="2:5" ht="13.8">
      <c r="B857" s="88" t="s">
        <v>830</v>
      </c>
      <c r="C857" s="88" t="s">
        <v>201</v>
      </c>
      <c r="D857" s="90" t="s">
        <v>785</v>
      </c>
      <c r="E857" s="89">
        <v>308</v>
      </c>
    </row>
    <row r="858" spans="2:5" ht="13.8">
      <c r="B858" s="88" t="s">
        <v>848</v>
      </c>
      <c r="C858" s="88" t="s">
        <v>201</v>
      </c>
      <c r="D858" s="90" t="s">
        <v>785</v>
      </c>
      <c r="E858" s="89">
        <v>267</v>
      </c>
    </row>
    <row r="859" spans="2:5" ht="13.8">
      <c r="B859" s="88" t="s">
        <v>852</v>
      </c>
      <c r="C859" s="88" t="s">
        <v>201</v>
      </c>
      <c r="D859" s="90" t="s">
        <v>785</v>
      </c>
      <c r="E859" s="89">
        <v>519</v>
      </c>
    </row>
    <row r="860" spans="2:5" ht="13.8">
      <c r="B860" s="88" t="s">
        <v>871</v>
      </c>
      <c r="C860" s="88" t="s">
        <v>201</v>
      </c>
      <c r="D860" s="90" t="s">
        <v>785</v>
      </c>
      <c r="E860" s="89">
        <v>275</v>
      </c>
    </row>
    <row r="861" spans="2:5" ht="13.8">
      <c r="B861" s="88" t="s">
        <v>882</v>
      </c>
      <c r="C861" s="88" t="s">
        <v>201</v>
      </c>
      <c r="D861" s="90" t="s">
        <v>785</v>
      </c>
      <c r="E861" s="89">
        <v>555</v>
      </c>
    </row>
    <row r="862" spans="2:5" ht="13.8">
      <c r="B862" s="88" t="s">
        <v>903</v>
      </c>
      <c r="C862" s="88" t="s">
        <v>201</v>
      </c>
      <c r="D862" s="90" t="s">
        <v>785</v>
      </c>
      <c r="E862" s="89">
        <v>428</v>
      </c>
    </row>
    <row r="863" spans="2:5" ht="13.8">
      <c r="B863" s="88" t="s">
        <v>916</v>
      </c>
      <c r="C863" s="88" t="s">
        <v>201</v>
      </c>
      <c r="D863" s="90" t="s">
        <v>785</v>
      </c>
      <c r="E863" s="89">
        <v>487</v>
      </c>
    </row>
    <row r="864" spans="2:5" ht="13.8">
      <c r="B864" s="88" t="s">
        <v>925</v>
      </c>
      <c r="C864" s="88" t="s">
        <v>201</v>
      </c>
      <c r="D864" s="90" t="s">
        <v>785</v>
      </c>
      <c r="E864" s="89">
        <v>560</v>
      </c>
    </row>
    <row r="865" spans="2:5" ht="13.8">
      <c r="B865" s="88" t="s">
        <v>928</v>
      </c>
      <c r="C865" s="88" t="s">
        <v>201</v>
      </c>
      <c r="D865" s="90" t="s">
        <v>785</v>
      </c>
      <c r="E865" s="89">
        <v>391</v>
      </c>
    </row>
    <row r="866" spans="2:5" ht="13.8">
      <c r="B866" s="88" t="s">
        <v>943</v>
      </c>
      <c r="C866" s="88" t="s">
        <v>201</v>
      </c>
      <c r="D866" s="90" t="s">
        <v>785</v>
      </c>
      <c r="E866" s="89">
        <v>328</v>
      </c>
    </row>
    <row r="867" spans="2:5" ht="13.8">
      <c r="B867" s="88" t="s">
        <v>947</v>
      </c>
      <c r="C867" s="88" t="s">
        <v>201</v>
      </c>
      <c r="D867" s="90" t="s">
        <v>785</v>
      </c>
      <c r="E867" s="89">
        <v>366</v>
      </c>
    </row>
    <row r="868" spans="2:5" ht="13.8">
      <c r="B868" s="88" t="s">
        <v>960</v>
      </c>
      <c r="C868" s="88" t="s">
        <v>201</v>
      </c>
      <c r="D868" s="90" t="s">
        <v>785</v>
      </c>
      <c r="E868" s="89">
        <v>409</v>
      </c>
    </row>
    <row r="869" spans="2:5" ht="13.8">
      <c r="B869" s="88" t="s">
        <v>977</v>
      </c>
      <c r="C869" s="88" t="s">
        <v>201</v>
      </c>
      <c r="D869" s="90" t="s">
        <v>785</v>
      </c>
      <c r="E869" s="89">
        <v>373</v>
      </c>
    </row>
    <row r="870" spans="2:5" ht="13.8">
      <c r="B870" s="88" t="s">
        <v>985</v>
      </c>
      <c r="C870" s="88" t="s">
        <v>201</v>
      </c>
      <c r="D870" s="90" t="s">
        <v>785</v>
      </c>
      <c r="E870" s="89">
        <v>289</v>
      </c>
    </row>
    <row r="871" spans="2:5" ht="13.8">
      <c r="B871" s="88" t="s">
        <v>997</v>
      </c>
      <c r="C871" s="88" t="s">
        <v>201</v>
      </c>
      <c r="D871" s="90" t="s">
        <v>785</v>
      </c>
      <c r="E871" s="89">
        <v>481</v>
      </c>
    </row>
    <row r="872" spans="2:5" ht="13.8">
      <c r="B872" s="88" t="s">
        <v>1002</v>
      </c>
      <c r="C872" s="88" t="s">
        <v>201</v>
      </c>
      <c r="D872" s="90" t="s">
        <v>785</v>
      </c>
      <c r="E872" s="89">
        <v>434</v>
      </c>
    </row>
    <row r="873" spans="2:5" ht="13.8">
      <c r="B873" s="88" t="s">
        <v>1004</v>
      </c>
      <c r="C873" s="88" t="s">
        <v>201</v>
      </c>
      <c r="D873" s="90" t="s">
        <v>785</v>
      </c>
      <c r="E873" s="89">
        <v>355</v>
      </c>
    </row>
    <row r="874" spans="2:5" ht="13.8">
      <c r="B874" s="88" t="s">
        <v>811</v>
      </c>
      <c r="C874" s="88" t="s">
        <v>812</v>
      </c>
      <c r="D874" s="90" t="s">
        <v>785</v>
      </c>
      <c r="E874" s="89">
        <v>1224</v>
      </c>
    </row>
    <row r="875" spans="2:5" ht="13.8">
      <c r="B875" s="88" t="s">
        <v>824</v>
      </c>
      <c r="C875" s="88" t="s">
        <v>812</v>
      </c>
      <c r="D875" s="90" t="s">
        <v>785</v>
      </c>
      <c r="E875" s="89">
        <v>931</v>
      </c>
    </row>
    <row r="876" spans="2:5" ht="13.8">
      <c r="B876" s="88" t="s">
        <v>835</v>
      </c>
      <c r="C876" s="88" t="s">
        <v>812</v>
      </c>
      <c r="D876" s="90" t="s">
        <v>785</v>
      </c>
      <c r="E876" s="89">
        <v>852</v>
      </c>
    </row>
    <row r="877" spans="2:5" ht="13.8">
      <c r="B877" s="88" t="s">
        <v>837</v>
      </c>
      <c r="C877" s="88" t="s">
        <v>812</v>
      </c>
      <c r="D877" s="90" t="s">
        <v>785</v>
      </c>
      <c r="E877" s="89">
        <v>710</v>
      </c>
    </row>
    <row r="878" spans="2:5" ht="13.8">
      <c r="B878" s="88" t="s">
        <v>842</v>
      </c>
      <c r="C878" s="88" t="s">
        <v>812</v>
      </c>
      <c r="D878" s="90" t="s">
        <v>785</v>
      </c>
      <c r="E878" s="89">
        <v>906</v>
      </c>
    </row>
    <row r="879" spans="2:5" ht="13.8">
      <c r="B879" s="88" t="s">
        <v>893</v>
      </c>
      <c r="C879" s="88" t="s">
        <v>812</v>
      </c>
      <c r="D879" s="90" t="s">
        <v>785</v>
      </c>
      <c r="E879" s="89">
        <v>634</v>
      </c>
    </row>
    <row r="880" spans="2:5" ht="13.8">
      <c r="B880" s="88" t="s">
        <v>917</v>
      </c>
      <c r="C880" s="88" t="s">
        <v>812</v>
      </c>
      <c r="D880" s="90" t="s">
        <v>785</v>
      </c>
      <c r="E880" s="89">
        <v>1267</v>
      </c>
    </row>
    <row r="881" spans="2:5" ht="13.8">
      <c r="B881" s="88" t="s">
        <v>1003</v>
      </c>
      <c r="C881" s="88" t="s">
        <v>812</v>
      </c>
      <c r="D881" s="90" t="s">
        <v>785</v>
      </c>
      <c r="E881" s="89">
        <v>974</v>
      </c>
    </row>
    <row r="882" spans="2:5" ht="13.8">
      <c r="B882" s="88" t="s">
        <v>1006</v>
      </c>
      <c r="C882" s="88" t="s">
        <v>812</v>
      </c>
      <c r="D882" s="90" t="s">
        <v>785</v>
      </c>
      <c r="E882" s="89">
        <v>1255</v>
      </c>
    </row>
    <row r="883" spans="2:5" ht="13.8">
      <c r="B883" s="88" t="s">
        <v>266</v>
      </c>
      <c r="C883" s="88" t="s">
        <v>203</v>
      </c>
      <c r="D883" s="90" t="s">
        <v>251</v>
      </c>
      <c r="E883" s="89">
        <v>120</v>
      </c>
    </row>
    <row r="884" spans="2:5" ht="13.8">
      <c r="B884" s="88" t="s">
        <v>269</v>
      </c>
      <c r="C884" s="88" t="s">
        <v>203</v>
      </c>
      <c r="D884" s="90" t="s">
        <v>251</v>
      </c>
      <c r="E884" s="89">
        <v>146</v>
      </c>
    </row>
    <row r="885" spans="2:5" ht="13.8">
      <c r="B885" s="88" t="s">
        <v>303</v>
      </c>
      <c r="C885" s="88" t="s">
        <v>203</v>
      </c>
      <c r="D885" s="90" t="s">
        <v>251</v>
      </c>
      <c r="E885" s="89">
        <v>331</v>
      </c>
    </row>
    <row r="886" spans="2:5" ht="13.8">
      <c r="B886" s="88" t="s">
        <v>305</v>
      </c>
      <c r="C886" s="88" t="s">
        <v>203</v>
      </c>
      <c r="D886" s="90" t="s">
        <v>251</v>
      </c>
      <c r="E886" s="89">
        <v>132</v>
      </c>
    </row>
    <row r="887" spans="2:5" ht="13.8">
      <c r="B887" s="88" t="s">
        <v>319</v>
      </c>
      <c r="C887" s="88" t="s">
        <v>203</v>
      </c>
      <c r="D887" s="90" t="s">
        <v>251</v>
      </c>
      <c r="E887" s="89">
        <v>82</v>
      </c>
    </row>
    <row r="888" spans="2:5" ht="13.8">
      <c r="B888" s="88" t="s">
        <v>341</v>
      </c>
      <c r="C888" s="88" t="s">
        <v>203</v>
      </c>
      <c r="D888" s="90" t="s">
        <v>251</v>
      </c>
      <c r="E888" s="89">
        <v>502</v>
      </c>
    </row>
    <row r="889" spans="2:5" ht="13.8">
      <c r="B889" s="88" t="s">
        <v>375</v>
      </c>
      <c r="C889" s="88" t="s">
        <v>203</v>
      </c>
      <c r="D889" s="90" t="s">
        <v>251</v>
      </c>
      <c r="E889" s="89">
        <v>423</v>
      </c>
    </row>
    <row r="890" spans="2:5" ht="13.8">
      <c r="B890" s="88" t="s">
        <v>383</v>
      </c>
      <c r="C890" s="88" t="s">
        <v>203</v>
      </c>
      <c r="D890" s="90" t="s">
        <v>251</v>
      </c>
      <c r="E890" s="89">
        <v>36</v>
      </c>
    </row>
    <row r="891" spans="2:5" ht="13.8">
      <c r="B891" s="88" t="s">
        <v>410</v>
      </c>
      <c r="C891" s="88" t="s">
        <v>203</v>
      </c>
      <c r="D891" s="90" t="s">
        <v>251</v>
      </c>
      <c r="E891" s="89">
        <v>130</v>
      </c>
    </row>
    <row r="892" spans="2:5" ht="13.8">
      <c r="B892" s="88" t="s">
        <v>421</v>
      </c>
      <c r="C892" s="88" t="s">
        <v>203</v>
      </c>
      <c r="D892" s="90" t="s">
        <v>251</v>
      </c>
      <c r="E892" s="89">
        <v>123</v>
      </c>
    </row>
    <row r="893" spans="2:5" ht="13.8">
      <c r="B893" s="88" t="s">
        <v>434</v>
      </c>
      <c r="C893" s="88" t="s">
        <v>203</v>
      </c>
      <c r="D893" s="90" t="s">
        <v>251</v>
      </c>
      <c r="E893" s="89">
        <v>322</v>
      </c>
    </row>
    <row r="894" spans="2:5" ht="13.8">
      <c r="B894" s="88" t="s">
        <v>435</v>
      </c>
      <c r="C894" s="88" t="s">
        <v>203</v>
      </c>
      <c r="D894" s="90" t="s">
        <v>251</v>
      </c>
      <c r="E894" s="89">
        <v>79</v>
      </c>
    </row>
    <row r="895" spans="2:5" ht="13.8">
      <c r="B895" s="88" t="s">
        <v>438</v>
      </c>
      <c r="C895" s="88" t="s">
        <v>203</v>
      </c>
      <c r="D895" s="90" t="s">
        <v>251</v>
      </c>
      <c r="E895" s="89">
        <v>123</v>
      </c>
    </row>
    <row r="896" spans="2:5" ht="13.8">
      <c r="B896" s="88" t="s">
        <v>441</v>
      </c>
      <c r="C896" s="88" t="s">
        <v>203</v>
      </c>
      <c r="D896" s="90" t="s">
        <v>251</v>
      </c>
      <c r="E896" s="89">
        <v>190</v>
      </c>
    </row>
    <row r="897" spans="2:5" ht="13.8">
      <c r="B897" s="88" t="s">
        <v>456</v>
      </c>
      <c r="C897" s="88" t="s">
        <v>203</v>
      </c>
      <c r="D897" s="90" t="s">
        <v>251</v>
      </c>
      <c r="E897" s="89">
        <v>124</v>
      </c>
    </row>
    <row r="898" spans="2:5" ht="13.8">
      <c r="B898" s="88" t="s">
        <v>474</v>
      </c>
      <c r="C898" s="88" t="s">
        <v>203</v>
      </c>
      <c r="D898" s="90" t="s">
        <v>251</v>
      </c>
      <c r="E898" s="89">
        <v>466</v>
      </c>
    </row>
    <row r="899" spans="2:5" ht="13.8">
      <c r="B899" s="88" t="s">
        <v>489</v>
      </c>
      <c r="C899" s="88" t="s">
        <v>203</v>
      </c>
      <c r="D899" s="90" t="s">
        <v>251</v>
      </c>
      <c r="E899" s="89">
        <v>188</v>
      </c>
    </row>
    <row r="900" spans="2:5" ht="13.8">
      <c r="B900" s="88" t="s">
        <v>514</v>
      </c>
      <c r="C900" s="88" t="s">
        <v>203</v>
      </c>
      <c r="D900" s="90" t="s">
        <v>251</v>
      </c>
      <c r="E900" s="89">
        <v>74</v>
      </c>
    </row>
    <row r="901" spans="2:5" ht="13.8">
      <c r="B901" s="88" t="s">
        <v>517</v>
      </c>
      <c r="C901" s="88" t="s">
        <v>203</v>
      </c>
      <c r="D901" s="90" t="s">
        <v>251</v>
      </c>
      <c r="E901" s="89">
        <v>207</v>
      </c>
    </row>
    <row r="902" spans="2:5" ht="13.8">
      <c r="B902" s="88" t="s">
        <v>530</v>
      </c>
      <c r="C902" s="88" t="s">
        <v>203</v>
      </c>
      <c r="D902" s="90" t="s">
        <v>251</v>
      </c>
      <c r="E902" s="89">
        <v>277</v>
      </c>
    </row>
    <row r="903" spans="2:5" ht="13.8">
      <c r="B903" s="88" t="s">
        <v>539</v>
      </c>
      <c r="C903" s="88" t="s">
        <v>203</v>
      </c>
      <c r="D903" s="90" t="s">
        <v>251</v>
      </c>
      <c r="E903" s="89">
        <v>342</v>
      </c>
    </row>
    <row r="904" spans="2:5" ht="13.8">
      <c r="B904" s="88" t="s">
        <v>540</v>
      </c>
      <c r="C904" s="88" t="s">
        <v>203</v>
      </c>
      <c r="D904" s="90" t="s">
        <v>251</v>
      </c>
      <c r="E904" s="89">
        <v>382</v>
      </c>
    </row>
    <row r="905" spans="2:5" ht="13.8">
      <c r="B905" s="88" t="s">
        <v>550</v>
      </c>
      <c r="C905" s="88" t="s">
        <v>203</v>
      </c>
      <c r="D905" s="90" t="s">
        <v>251</v>
      </c>
      <c r="E905" s="89">
        <v>274</v>
      </c>
    </row>
    <row r="906" spans="2:5" ht="13.8">
      <c r="B906" s="88" t="s">
        <v>253</v>
      </c>
      <c r="C906" s="88" t="s">
        <v>204</v>
      </c>
      <c r="D906" s="90" t="s">
        <v>251</v>
      </c>
      <c r="E906" s="89">
        <v>404</v>
      </c>
    </row>
    <row r="907" spans="2:5" ht="13.8">
      <c r="B907" s="88" t="s">
        <v>256</v>
      </c>
      <c r="C907" s="88" t="s">
        <v>204</v>
      </c>
      <c r="D907" s="90" t="s">
        <v>251</v>
      </c>
      <c r="E907" s="89">
        <v>281</v>
      </c>
    </row>
    <row r="908" spans="2:5" ht="13.8">
      <c r="B908" s="88" t="s">
        <v>273</v>
      </c>
      <c r="C908" s="88" t="s">
        <v>204</v>
      </c>
      <c r="D908" s="90" t="s">
        <v>251</v>
      </c>
      <c r="E908" s="89">
        <v>307</v>
      </c>
    </row>
    <row r="909" spans="2:5" ht="13.8">
      <c r="B909" s="88" t="s">
        <v>283</v>
      </c>
      <c r="C909" s="88" t="s">
        <v>204</v>
      </c>
      <c r="D909" s="90" t="s">
        <v>251</v>
      </c>
      <c r="E909" s="89">
        <v>203</v>
      </c>
    </row>
    <row r="910" spans="2:5" ht="13.8">
      <c r="B910" s="88" t="s">
        <v>289</v>
      </c>
      <c r="C910" s="88" t="s">
        <v>204</v>
      </c>
      <c r="D910" s="90" t="s">
        <v>251</v>
      </c>
      <c r="E910" s="89">
        <v>321</v>
      </c>
    </row>
    <row r="911" spans="2:5" ht="13.8">
      <c r="B911" s="88" t="s">
        <v>291</v>
      </c>
      <c r="C911" s="88" t="s">
        <v>204</v>
      </c>
      <c r="D911" s="90" t="s">
        <v>251</v>
      </c>
      <c r="E911" s="89">
        <v>175</v>
      </c>
    </row>
    <row r="912" spans="2:5" ht="13.8">
      <c r="B912" s="88" t="s">
        <v>292</v>
      </c>
      <c r="C912" s="88" t="s">
        <v>204</v>
      </c>
      <c r="D912" s="90" t="s">
        <v>251</v>
      </c>
      <c r="E912" s="89">
        <v>346</v>
      </c>
    </row>
    <row r="913" spans="2:5" ht="13.8">
      <c r="B913" s="88" t="s">
        <v>296</v>
      </c>
      <c r="C913" s="88" t="s">
        <v>204</v>
      </c>
      <c r="D913" s="90" t="s">
        <v>251</v>
      </c>
      <c r="E913" s="89">
        <v>193</v>
      </c>
    </row>
    <row r="914" spans="2:5" ht="13.8">
      <c r="B914" s="88" t="s">
        <v>306</v>
      </c>
      <c r="C914" s="88" t="s">
        <v>204</v>
      </c>
      <c r="D914" s="90" t="s">
        <v>251</v>
      </c>
      <c r="E914" s="89">
        <v>773</v>
      </c>
    </row>
    <row r="915" spans="2:5" ht="13.8">
      <c r="B915" s="88" t="s">
        <v>314</v>
      </c>
      <c r="C915" s="88" t="s">
        <v>204</v>
      </c>
      <c r="D915" s="90" t="s">
        <v>251</v>
      </c>
      <c r="E915" s="89">
        <v>726</v>
      </c>
    </row>
    <row r="916" spans="2:5" ht="13.8">
      <c r="B916" s="88" t="s">
        <v>332</v>
      </c>
      <c r="C916" s="88" t="s">
        <v>204</v>
      </c>
      <c r="D916" s="90" t="s">
        <v>251</v>
      </c>
      <c r="E916" s="89">
        <v>330</v>
      </c>
    </row>
    <row r="917" spans="2:5" ht="13.8">
      <c r="B917" s="88" t="s">
        <v>334</v>
      </c>
      <c r="C917" s="88" t="s">
        <v>204</v>
      </c>
      <c r="D917" s="90" t="s">
        <v>251</v>
      </c>
      <c r="E917" s="89">
        <v>386</v>
      </c>
    </row>
    <row r="918" spans="2:5" ht="13.8">
      <c r="B918" s="88" t="s">
        <v>339</v>
      </c>
      <c r="C918" s="88" t="s">
        <v>204</v>
      </c>
      <c r="D918" s="90" t="s">
        <v>251</v>
      </c>
      <c r="E918" s="89">
        <v>181</v>
      </c>
    </row>
    <row r="919" spans="2:5" ht="13.8">
      <c r="B919" s="88" t="s">
        <v>342</v>
      </c>
      <c r="C919" s="88" t="s">
        <v>204</v>
      </c>
      <c r="D919" s="90" t="s">
        <v>251</v>
      </c>
      <c r="E919" s="89">
        <v>252</v>
      </c>
    </row>
    <row r="920" spans="2:5" ht="13.8">
      <c r="B920" s="88" t="s">
        <v>348</v>
      </c>
      <c r="C920" s="88" t="s">
        <v>204</v>
      </c>
      <c r="D920" s="90" t="s">
        <v>251</v>
      </c>
      <c r="E920" s="89">
        <v>782</v>
      </c>
    </row>
    <row r="921" spans="2:5" ht="13.8">
      <c r="B921" s="88" t="s">
        <v>349</v>
      </c>
      <c r="C921" s="88" t="s">
        <v>204</v>
      </c>
      <c r="D921" s="90" t="s">
        <v>251</v>
      </c>
      <c r="E921" s="89">
        <v>145</v>
      </c>
    </row>
    <row r="922" spans="2:5" ht="13.8">
      <c r="B922" s="88" t="s">
        <v>350</v>
      </c>
      <c r="C922" s="88" t="s">
        <v>204</v>
      </c>
      <c r="D922" s="90" t="s">
        <v>251</v>
      </c>
      <c r="E922" s="89">
        <v>177</v>
      </c>
    </row>
    <row r="923" spans="2:5" ht="13.8">
      <c r="B923" s="88" t="s">
        <v>359</v>
      </c>
      <c r="C923" s="88" t="s">
        <v>204</v>
      </c>
      <c r="D923" s="90" t="s">
        <v>251</v>
      </c>
      <c r="E923" s="89">
        <v>45</v>
      </c>
    </row>
    <row r="924" spans="2:5" ht="13.8">
      <c r="B924" s="88" t="s">
        <v>360</v>
      </c>
      <c r="C924" s="88" t="s">
        <v>204</v>
      </c>
      <c r="D924" s="90" t="s">
        <v>251</v>
      </c>
      <c r="E924" s="89">
        <v>145</v>
      </c>
    </row>
    <row r="925" spans="2:5" ht="13.8">
      <c r="B925" s="88" t="s">
        <v>361</v>
      </c>
      <c r="C925" s="88" t="s">
        <v>204</v>
      </c>
      <c r="D925" s="90" t="s">
        <v>251</v>
      </c>
      <c r="E925" s="89">
        <v>125</v>
      </c>
    </row>
    <row r="926" spans="2:5" ht="13.8">
      <c r="B926" s="88" t="s">
        <v>362</v>
      </c>
      <c r="C926" s="88" t="s">
        <v>204</v>
      </c>
      <c r="D926" s="90" t="s">
        <v>251</v>
      </c>
      <c r="E926" s="89">
        <v>198</v>
      </c>
    </row>
    <row r="927" spans="2:5" ht="13.8">
      <c r="B927" s="88" t="s">
        <v>370</v>
      </c>
      <c r="C927" s="88" t="s">
        <v>204</v>
      </c>
      <c r="D927" s="90" t="s">
        <v>251</v>
      </c>
      <c r="E927" s="89">
        <v>96</v>
      </c>
    </row>
    <row r="928" spans="2:5" ht="13.8">
      <c r="B928" s="88" t="s">
        <v>380</v>
      </c>
      <c r="C928" s="88" t="s">
        <v>204</v>
      </c>
      <c r="D928" s="90" t="s">
        <v>251</v>
      </c>
      <c r="E928" s="89">
        <v>65</v>
      </c>
    </row>
    <row r="929" spans="2:5" ht="13.8">
      <c r="B929" s="88" t="s">
        <v>389</v>
      </c>
      <c r="C929" s="88" t="s">
        <v>204</v>
      </c>
      <c r="D929" s="90" t="s">
        <v>251</v>
      </c>
      <c r="E929" s="89">
        <v>72</v>
      </c>
    </row>
    <row r="930" spans="2:5" ht="13.8">
      <c r="B930" s="88" t="s">
        <v>390</v>
      </c>
      <c r="C930" s="88" t="s">
        <v>204</v>
      </c>
      <c r="D930" s="90" t="s">
        <v>251</v>
      </c>
      <c r="E930" s="89">
        <v>116</v>
      </c>
    </row>
    <row r="931" spans="2:5" ht="13.8">
      <c r="B931" s="88" t="s">
        <v>391</v>
      </c>
      <c r="C931" s="88" t="s">
        <v>204</v>
      </c>
      <c r="D931" s="90" t="s">
        <v>251</v>
      </c>
      <c r="E931" s="89">
        <v>528</v>
      </c>
    </row>
    <row r="932" spans="2:5" ht="13.8">
      <c r="B932" s="88" t="s">
        <v>414</v>
      </c>
      <c r="C932" s="88" t="s">
        <v>204</v>
      </c>
      <c r="D932" s="90" t="s">
        <v>251</v>
      </c>
      <c r="E932" s="89">
        <v>98</v>
      </c>
    </row>
    <row r="933" spans="2:5" ht="13.8">
      <c r="B933" s="88" t="s">
        <v>436</v>
      </c>
      <c r="C933" s="88" t="s">
        <v>204</v>
      </c>
      <c r="D933" s="90" t="s">
        <v>251</v>
      </c>
      <c r="E933" s="89">
        <v>123</v>
      </c>
    </row>
    <row r="934" spans="2:5" ht="13.8">
      <c r="B934" s="88" t="s">
        <v>449</v>
      </c>
      <c r="C934" s="88" t="s">
        <v>204</v>
      </c>
      <c r="D934" s="90" t="s">
        <v>251</v>
      </c>
      <c r="E934" s="89">
        <v>258</v>
      </c>
    </row>
    <row r="935" spans="2:5" ht="13.8">
      <c r="B935" s="88" t="s">
        <v>454</v>
      </c>
      <c r="C935" s="88" t="s">
        <v>204</v>
      </c>
      <c r="D935" s="90" t="s">
        <v>251</v>
      </c>
      <c r="E935" s="89">
        <v>152</v>
      </c>
    </row>
    <row r="936" spans="2:5" ht="13.8">
      <c r="B936" s="88" t="s">
        <v>458</v>
      </c>
      <c r="C936" s="88" t="s">
        <v>204</v>
      </c>
      <c r="D936" s="90" t="s">
        <v>251</v>
      </c>
      <c r="E936" s="89">
        <v>231</v>
      </c>
    </row>
    <row r="937" spans="2:5" ht="13.8">
      <c r="B937" s="88" t="s">
        <v>460</v>
      </c>
      <c r="C937" s="88" t="s">
        <v>204</v>
      </c>
      <c r="D937" s="90" t="s">
        <v>251</v>
      </c>
      <c r="E937" s="89">
        <v>480</v>
      </c>
    </row>
    <row r="938" spans="2:5" ht="13.8">
      <c r="B938" s="88" t="s">
        <v>463</v>
      </c>
      <c r="C938" s="88" t="s">
        <v>204</v>
      </c>
      <c r="D938" s="90" t="s">
        <v>251</v>
      </c>
      <c r="E938" s="89">
        <v>112</v>
      </c>
    </row>
    <row r="939" spans="2:5" ht="13.8">
      <c r="B939" s="88" t="s">
        <v>484</v>
      </c>
      <c r="C939" s="88" t="s">
        <v>204</v>
      </c>
      <c r="D939" s="90" t="s">
        <v>251</v>
      </c>
      <c r="E939" s="89">
        <v>305</v>
      </c>
    </row>
    <row r="940" spans="2:5" ht="13.8">
      <c r="B940" s="88" t="s">
        <v>490</v>
      </c>
      <c r="C940" s="88" t="s">
        <v>204</v>
      </c>
      <c r="D940" s="90" t="s">
        <v>251</v>
      </c>
      <c r="E940" s="89">
        <v>627</v>
      </c>
    </row>
    <row r="941" spans="2:5" ht="13.8">
      <c r="B941" s="88" t="s">
        <v>503</v>
      </c>
      <c r="C941" s="88" t="s">
        <v>204</v>
      </c>
      <c r="D941" s="90" t="s">
        <v>251</v>
      </c>
      <c r="E941" s="89">
        <v>162</v>
      </c>
    </row>
    <row r="942" spans="2:5" ht="13.8">
      <c r="B942" s="88" t="s">
        <v>509</v>
      </c>
      <c r="C942" s="88" t="s">
        <v>204</v>
      </c>
      <c r="D942" s="90" t="s">
        <v>251</v>
      </c>
      <c r="E942" s="89">
        <v>181</v>
      </c>
    </row>
    <row r="943" spans="2:5" ht="13.8">
      <c r="B943" s="88" t="s">
        <v>512</v>
      </c>
      <c r="C943" s="88" t="s">
        <v>204</v>
      </c>
      <c r="D943" s="90" t="s">
        <v>251</v>
      </c>
      <c r="E943" s="89">
        <v>208</v>
      </c>
    </row>
    <row r="944" spans="2:5" ht="13.8">
      <c r="B944" s="88" t="s">
        <v>524</v>
      </c>
      <c r="C944" s="88" t="s">
        <v>204</v>
      </c>
      <c r="D944" s="90" t="s">
        <v>251</v>
      </c>
      <c r="E944" s="89">
        <v>354</v>
      </c>
    </row>
    <row r="945" spans="2:5" ht="13.8">
      <c r="B945" s="88" t="s">
        <v>543</v>
      </c>
      <c r="C945" s="88" t="s">
        <v>204</v>
      </c>
      <c r="D945" s="90" t="s">
        <v>251</v>
      </c>
      <c r="E945" s="89">
        <v>222</v>
      </c>
    </row>
    <row r="946" spans="2:5" ht="13.8">
      <c r="B946" s="88" t="s">
        <v>545</v>
      </c>
      <c r="C946" s="88" t="s">
        <v>204</v>
      </c>
      <c r="D946" s="90" t="s">
        <v>251</v>
      </c>
      <c r="E946" s="89">
        <v>153</v>
      </c>
    </row>
    <row r="947" spans="2:5" ht="13.8">
      <c r="B947" s="88" t="s">
        <v>552</v>
      </c>
      <c r="C947" s="88" t="s">
        <v>204</v>
      </c>
      <c r="D947" s="90" t="s">
        <v>251</v>
      </c>
      <c r="E947" s="89">
        <v>200</v>
      </c>
    </row>
    <row r="948" spans="2:5" ht="13.8">
      <c r="B948" s="88" t="s">
        <v>555</v>
      </c>
      <c r="C948" s="88" t="s">
        <v>204</v>
      </c>
      <c r="D948" s="90" t="s">
        <v>251</v>
      </c>
      <c r="E948" s="89">
        <v>91</v>
      </c>
    </row>
  </sheetData>
  <sheetProtection password="CCBA" sheet="1" objects="1" scenarios="1"/>
  <phoneticPr fontId="3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176</vt:i4>
      </vt:variant>
    </vt:vector>
  </HeadingPairs>
  <TitlesOfParts>
    <vt:vector size="182" baseType="lpstr">
      <vt:lpstr>ecoeficiencia</vt:lpstr>
      <vt:lpstr>ecoeficienciapexe</vt:lpstr>
      <vt:lpstr>Criteris de demanda</vt:lpstr>
      <vt:lpstr>Comarques</vt:lpstr>
      <vt:lpstr>ContribEnergiaSolar</vt:lpstr>
      <vt:lpstr>Poblacions</vt:lpstr>
      <vt:lpstr>_Usu1</vt:lpstr>
      <vt:lpstr>_Usu2</vt:lpstr>
      <vt:lpstr>_Usu3</vt:lpstr>
      <vt:lpstr>_Usu4</vt:lpstr>
      <vt:lpstr>AppVers</vt:lpstr>
      <vt:lpstr>ecoeficiencia!Área_de_impresión</vt:lpstr>
      <vt:lpstr>ecoeficienciapexe!Área_de_impresión</vt:lpstr>
      <vt:lpstr>CBAfegeixSec</vt:lpstr>
      <vt:lpstr>CBLeeAut</vt:lpstr>
      <vt:lpstr>CBNumeroDocument</vt:lpstr>
      <vt:lpstr>CBRefreshAut</vt:lpstr>
      <vt:lpstr>CBVersioDocument</vt:lpstr>
      <vt:lpstr>CeldasCodificar</vt:lpstr>
      <vt:lpstr>CeldasCodificarSec</vt:lpstr>
      <vt:lpstr>CodiBarrasVerif</vt:lpstr>
      <vt:lpstr>Comarca</vt:lpstr>
      <vt:lpstr>DadesEdif</vt:lpstr>
      <vt:lpstr>DemandaAcs</vt:lpstr>
      <vt:lpstr>DemandaAcsUsus</vt:lpstr>
      <vt:lpstr>DesactivaCalcAcs</vt:lpstr>
      <vt:lpstr>Err_Comarca</vt:lpstr>
      <vt:lpstr>Err_Pob</vt:lpstr>
      <vt:lpstr>Err_TipoEdif</vt:lpstr>
      <vt:lpstr>Err_Usos</vt:lpstr>
      <vt:lpstr>ErrorsTotals</vt:lpstr>
      <vt:lpstr>EstanMacrosActivadas</vt:lpstr>
      <vt:lpstr>EstaOcxRegistrada</vt:lpstr>
      <vt:lpstr>FechaActFormula</vt:lpstr>
      <vt:lpstr>FechaActMacro</vt:lpstr>
      <vt:lpstr>LstComarques</vt:lpstr>
      <vt:lpstr>LstComarquesClasCli</vt:lpstr>
      <vt:lpstr>LstCriterisDemanda</vt:lpstr>
      <vt:lpstr>LstEnergiaClasCliCol</vt:lpstr>
      <vt:lpstr>LstEnergiaSolar</vt:lpstr>
      <vt:lpstr>LstPoblacions</vt:lpstr>
      <vt:lpstr>LstPobs_1</vt:lpstr>
      <vt:lpstr>LstPobs_10</vt:lpstr>
      <vt:lpstr>LstPobs_11</vt:lpstr>
      <vt:lpstr>LstPobs_12</vt:lpstr>
      <vt:lpstr>LstPobs_13</vt:lpstr>
      <vt:lpstr>LstPobs_14</vt:lpstr>
      <vt:lpstr>LstPobs_15</vt:lpstr>
      <vt:lpstr>LstPobs_16</vt:lpstr>
      <vt:lpstr>LstPobs_17</vt:lpstr>
      <vt:lpstr>LstPobs_18</vt:lpstr>
      <vt:lpstr>LstPobs_19</vt:lpstr>
      <vt:lpstr>LstPobs_2</vt:lpstr>
      <vt:lpstr>LstPobs_20</vt:lpstr>
      <vt:lpstr>LstPobs_21</vt:lpstr>
      <vt:lpstr>LstPobs_22</vt:lpstr>
      <vt:lpstr>LstPobs_23</vt:lpstr>
      <vt:lpstr>LstPobs_24</vt:lpstr>
      <vt:lpstr>LstPobs_25</vt:lpstr>
      <vt:lpstr>LstPobs_26</vt:lpstr>
      <vt:lpstr>LstPobs_27</vt:lpstr>
      <vt:lpstr>LstPobs_28</vt:lpstr>
      <vt:lpstr>LstPobs_29</vt:lpstr>
      <vt:lpstr>LstPobs_3</vt:lpstr>
      <vt:lpstr>LstPobs_30</vt:lpstr>
      <vt:lpstr>LstPobs_31</vt:lpstr>
      <vt:lpstr>LstPobs_32</vt:lpstr>
      <vt:lpstr>LstPobs_33</vt:lpstr>
      <vt:lpstr>LstPobs_34</vt:lpstr>
      <vt:lpstr>LstPobs_35</vt:lpstr>
      <vt:lpstr>LstPobs_36</vt:lpstr>
      <vt:lpstr>LstPobs_37</vt:lpstr>
      <vt:lpstr>LstPobs_38</vt:lpstr>
      <vt:lpstr>LstPobs_39</vt:lpstr>
      <vt:lpstr>LstPobs_4</vt:lpstr>
      <vt:lpstr>LstPobs_40</vt:lpstr>
      <vt:lpstr>LstPobs_41</vt:lpstr>
      <vt:lpstr>LstPobs_5</vt:lpstr>
      <vt:lpstr>LstPobs_6</vt:lpstr>
      <vt:lpstr>LstPobs_7</vt:lpstr>
      <vt:lpstr>LstPobs_8</vt:lpstr>
      <vt:lpstr>LstPobs_9</vt:lpstr>
      <vt:lpstr>LstSiBl</vt:lpstr>
      <vt:lpstr>LstSiNo</vt:lpstr>
      <vt:lpstr>LstSN</vt:lpstr>
      <vt:lpstr>LstX</vt:lpstr>
      <vt:lpstr>MarcaSeleccionado</vt:lpstr>
      <vt:lpstr>MsgMacros</vt:lpstr>
      <vt:lpstr>NumHabPluri</vt:lpstr>
      <vt:lpstr>NumHabUni</vt:lpstr>
      <vt:lpstr>ecoeficiencia!OLE_LINK2</vt:lpstr>
      <vt:lpstr>ecoeficienciapexe!OLE_LINK2</vt:lpstr>
      <vt:lpstr>Pe_AppVers</vt:lpstr>
      <vt:lpstr>Pe_CBAfegeixSec</vt:lpstr>
      <vt:lpstr>Pe_CBLeeAut</vt:lpstr>
      <vt:lpstr>pe_CBNumeroDocument</vt:lpstr>
      <vt:lpstr>pe_CBRefreshAut</vt:lpstr>
      <vt:lpstr>pe_CBVersioDocument</vt:lpstr>
      <vt:lpstr>pe_CeldasCodificar</vt:lpstr>
      <vt:lpstr>pe_CeldasCodificarSec</vt:lpstr>
      <vt:lpstr>pe_DemandaAcs</vt:lpstr>
      <vt:lpstr>pe_ErrorsTotals</vt:lpstr>
      <vt:lpstr>pe_PuntsTotals</vt:lpstr>
      <vt:lpstr>pe_TipusEdif</vt:lpstr>
      <vt:lpstr>pe_TxtCodiBar</vt:lpstr>
      <vt:lpstr>pe_TxtCodiBarLeido</vt:lpstr>
      <vt:lpstr>Pe_UsoHab</vt:lpstr>
      <vt:lpstr>pe_UsuarisEdifici</vt:lpstr>
      <vt:lpstr>pe_ZonaClimatica</vt:lpstr>
      <vt:lpstr>Poblacion</vt:lpstr>
      <vt:lpstr>PuntsTotals</vt:lpstr>
      <vt:lpstr>Situacio</vt:lpstr>
      <vt:lpstr>sn_aa1</vt:lpstr>
      <vt:lpstr>sn_aa2</vt:lpstr>
      <vt:lpstr>sn_ac1</vt:lpstr>
      <vt:lpstr>sn_ac2</vt:lpstr>
      <vt:lpstr>sn_ac3</vt:lpstr>
      <vt:lpstr>sn_ac4</vt:lpstr>
      <vt:lpstr>sn_ac5</vt:lpstr>
      <vt:lpstr>sn_ac6</vt:lpstr>
      <vt:lpstr>sn_ai1</vt:lpstr>
      <vt:lpstr>sn_ai2</vt:lpstr>
      <vt:lpstr>sn_ai3</vt:lpstr>
      <vt:lpstr>sn_p1</vt:lpstr>
      <vt:lpstr>sn_p10</vt:lpstr>
      <vt:lpstr>sn_p11</vt:lpstr>
      <vt:lpstr>sn_p12</vt:lpstr>
      <vt:lpstr>sn_p13</vt:lpstr>
      <vt:lpstr>sn_p14</vt:lpstr>
      <vt:lpstr>sn_p15</vt:lpstr>
      <vt:lpstr>sn_p16</vt:lpstr>
      <vt:lpstr>sn_p17</vt:lpstr>
      <vt:lpstr>sn_p18</vt:lpstr>
      <vt:lpstr>sn_p2</vt:lpstr>
      <vt:lpstr>sn_p3</vt:lpstr>
      <vt:lpstr>sn_p4</vt:lpstr>
      <vt:lpstr>sn_p5</vt:lpstr>
      <vt:lpstr>sn_p6</vt:lpstr>
      <vt:lpstr>sn_p7</vt:lpstr>
      <vt:lpstr>sn_p8</vt:lpstr>
      <vt:lpstr>sn_p9</vt:lpstr>
      <vt:lpstr>sn_pr1</vt:lpstr>
      <vt:lpstr>sn_re1</vt:lpstr>
      <vt:lpstr>sn_re2</vt:lpstr>
      <vt:lpstr>sn_re3</vt:lpstr>
      <vt:lpstr>sn_rv1</vt:lpstr>
      <vt:lpstr>sn_san1</vt:lpstr>
      <vt:lpstr>sn_te1</vt:lpstr>
      <vt:lpstr>sn_te2</vt:lpstr>
      <vt:lpstr>sn_te3</vt:lpstr>
      <vt:lpstr>Tip_1</vt:lpstr>
      <vt:lpstr>Tip_2</vt:lpstr>
      <vt:lpstr>Tip_3</vt:lpstr>
      <vt:lpstr>TipoUsoEdifAdm</vt:lpstr>
      <vt:lpstr>TipoUsoEdifDocent</vt:lpstr>
      <vt:lpstr>TipoUsoEdifEsport</vt:lpstr>
      <vt:lpstr>TipoUsoEdifHab</vt:lpstr>
      <vt:lpstr>TipoUsoEdifRes</vt:lpstr>
      <vt:lpstr>TipoUsoEdifSanitari</vt:lpstr>
      <vt:lpstr>TipusEdif</vt:lpstr>
      <vt:lpstr>TxtCodiBar</vt:lpstr>
      <vt:lpstr>TxtCodiBarLeido</vt:lpstr>
      <vt:lpstr>UsoAdm</vt:lpstr>
      <vt:lpstr>UsoDoc</vt:lpstr>
      <vt:lpstr>UsoEdif</vt:lpstr>
      <vt:lpstr>UsoEdifSubTipo</vt:lpstr>
      <vt:lpstr>UsoEdifSubTipo2</vt:lpstr>
      <vt:lpstr>UsoEdifSubTipo3</vt:lpstr>
      <vt:lpstr>UsoEdifSubTipo4</vt:lpstr>
      <vt:lpstr>UsoEdifSubTipoCodi</vt:lpstr>
      <vt:lpstr>UsoEdifSubTipoCodi2</vt:lpstr>
      <vt:lpstr>UsoEdifSubTipoCodi3</vt:lpstr>
      <vt:lpstr>UsoEdifSubTipoCodi4</vt:lpstr>
      <vt:lpstr>UsoEdifSubTipoCodisTots</vt:lpstr>
      <vt:lpstr>UsoEdifSubTipoTots</vt:lpstr>
      <vt:lpstr>UsoEsp</vt:lpstr>
      <vt:lpstr>UsoHab</vt:lpstr>
      <vt:lpstr>UsoRes</vt:lpstr>
      <vt:lpstr>UsoSan</vt:lpstr>
      <vt:lpstr>UsuarisEdifici</vt:lpstr>
      <vt:lpstr>VerificaFechaMacro</vt:lpstr>
      <vt:lpstr>ZonaClimatica</vt:lpstr>
    </vt:vector>
  </TitlesOfParts>
  <Company>COAC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Lleida Ruiz</dc:creator>
  <cp:lastModifiedBy>Hernan Lleida Ruiz</cp:lastModifiedBy>
  <cp:lastPrinted>2007-05-16T10:39:31Z</cp:lastPrinted>
  <dcterms:created xsi:type="dcterms:W3CDTF">2006-03-27T10:43:56Z</dcterms:created>
  <dcterms:modified xsi:type="dcterms:W3CDTF">2022-04-26T16:48:50Z</dcterms:modified>
</cp:coreProperties>
</file>